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620000 未来デザイン室\03 長期ビジョン\02 データ集\□オープンデータ化\01公開用データ\２章公開データ　作成済み\"/>
    </mc:Choice>
  </mc:AlternateContent>
  <bookViews>
    <workbookView xWindow="0" yWindow="0" windowWidth="20490" windowHeight="7530"/>
  </bookViews>
  <sheets>
    <sheet name="喫煙者等実態調査結果の推移" sheetId="20" r:id="rId1"/>
    <sheet name="28全体" sheetId="14" state="hidden" r:id="rId2"/>
    <sheet name="25全体" sheetId="15" state="hidden" r:id="rId3"/>
    <sheet name="22全体" sheetId="13" state="hidden" r:id="rId4"/>
    <sheet name="21全体" sheetId="12" state="hidden" r:id="rId5"/>
    <sheet name="20全体 )" sheetId="8" state="hidden" r:id="rId6"/>
    <sheet name="19全体" sheetId="5" state="hidden" r:id="rId7"/>
    <sheet name="20喫煙者・吸殻禁止地区)" sheetId="10" state="hidden" r:id="rId8"/>
    <sheet name="19喫煙者・吸殻禁止地区" sheetId="7" state="hidden" r:id="rId9"/>
    <sheet name="20F抜き・旧地区 " sheetId="11" state="hidden" r:id="rId10"/>
    <sheet name="19F抜き・旧地区" sheetId="6" state="hidden" r:id="rId11"/>
    <sheet name="H18年７月" sheetId="4" state="hidden" r:id="rId12"/>
    <sheet name="Sheet2" sheetId="2" state="hidden" r:id="rId13"/>
    <sheet name="Sheet3" sheetId="3" state="hidden" r:id="rId14"/>
  </sheets>
  <externalReferences>
    <externalReference r:id="rId15"/>
    <externalReference r:id="rId16"/>
    <externalReference r:id="rId17"/>
    <externalReference r:id="rId18"/>
  </externalReferences>
  <definedNames>
    <definedName name="\p">#REF!</definedName>
    <definedName name="A">#N/A</definedName>
    <definedName name="A___0">#N/A</definedName>
    <definedName name="A___2">#N/A</definedName>
    <definedName name="AS2DocOpenMode" hidden="1">"AS2DocumentEdit"</definedName>
    <definedName name="B">#N/A</definedName>
    <definedName name="B___0">#N/A</definedName>
    <definedName name="B___2">#N/A</definedName>
    <definedName name="batu">#REF!</definedName>
    <definedName name="Data">[1]P18!#REF!</definedName>
    <definedName name="DataEnd">[1]P18!#REF!</definedName>
    <definedName name="Excel_BuiltIn_Print_Area_0">#N/A</definedName>
    <definedName name="Excel_BuiltIn_Print_Titles_0">#N/A</definedName>
    <definedName name="Hyousoku">#REF!</definedName>
    <definedName name="HyousokuArea">#REF!</definedName>
    <definedName name="HyousokuEnd">[1]P18!#REF!</definedName>
    <definedName name="Hyoutou">#REF!</definedName>
    <definedName name="_xlnm.Print_Area" localSheetId="3">'22全体'!$A$1:$N$33</definedName>
    <definedName name="_xlnm.Print_Area" localSheetId="2">'25全体'!$A$1:$N$33</definedName>
    <definedName name="_xlnm.Print_Area" localSheetId="1">'28全体'!$A$1:$N$51</definedName>
    <definedName name="_xlnm.Print_Area">#REF!</definedName>
    <definedName name="Print_Area_MI">#REF!</definedName>
    <definedName name="PRINT_AREA_MI___0">#N/A</definedName>
    <definedName name="PRINT_AREA1">#REF!</definedName>
    <definedName name="_xlnm.Print_Titles">#N/A</definedName>
    <definedName name="PRINT_TITLES_MI">#N/A</definedName>
    <definedName name="Rangai0">#REF!</definedName>
    <definedName name="TABLE">[2]小学校明細!#REF!</definedName>
    <definedName name="TABLE___2">'[2]中学校校明細 _2_'!#REF!</definedName>
    <definedName name="TABLE_2">[2]小学校明細!#REF!</definedName>
    <definedName name="TABLE_2___2">'[2]中学校校明細 _2_'!#REF!</definedName>
    <definedName name="Title">#REF!</definedName>
    <definedName name="TitleEnglish">[1]P18!#REF!</definedName>
    <definedName name="toukei">[3]P20!#REF!</definedName>
    <definedName name="コメント224">#REF!</definedName>
    <definedName name="バージョンアップ">[4]使い方!#REF!</definedName>
    <definedName name="バージョンアップ2">[4]使い方!#REF!</definedName>
    <definedName name="移行手順">[4]使い方!#REF!</definedName>
    <definedName name="移行手順2">[4]使い方!#REF!</definedName>
    <definedName name="構成">[4]使い方!#REF!</definedName>
    <definedName name="構成2">[4]使い方!#REF!</definedName>
    <definedName name="人口動態統計_export用">#REF!</definedName>
    <definedName name="人口動態統計_export用2">#REF!</definedName>
    <definedName name="要望">[4]使い方!#REF!</definedName>
    <definedName name="要望2">[4]使い方!#REF!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0" i="14" l="1"/>
  <c r="K30" i="14"/>
  <c r="H31" i="14"/>
  <c r="G31" i="14"/>
  <c r="F30" i="14"/>
  <c r="D30" i="14"/>
  <c r="G40" i="14"/>
  <c r="F40" i="14"/>
  <c r="E40" i="14"/>
  <c r="H37" i="14"/>
  <c r="D40" i="14"/>
  <c r="L32" i="15"/>
  <c r="K32" i="15"/>
  <c r="J32" i="15"/>
  <c r="I32" i="15"/>
  <c r="H32" i="15"/>
  <c r="G32" i="15"/>
  <c r="F32" i="15"/>
  <c r="E32" i="15"/>
  <c r="D32" i="15"/>
  <c r="L31" i="15"/>
  <c r="K31" i="15"/>
  <c r="J31" i="15"/>
  <c r="I31" i="15"/>
  <c r="H31" i="15"/>
  <c r="G31" i="15"/>
  <c r="F31" i="15"/>
  <c r="E31" i="15"/>
  <c r="D31" i="15"/>
  <c r="N30" i="15"/>
  <c r="F10" i="15"/>
  <c r="N29" i="15"/>
  <c r="N28" i="15"/>
  <c r="F8" i="15" s="1"/>
  <c r="N27" i="15"/>
  <c r="M22" i="15"/>
  <c r="M23" i="15" s="1"/>
  <c r="L22" i="15"/>
  <c r="L23" i="15"/>
  <c r="K22" i="15"/>
  <c r="J22" i="15"/>
  <c r="J23" i="15" s="1"/>
  <c r="I22" i="15"/>
  <c r="H22" i="15"/>
  <c r="G22" i="15"/>
  <c r="F22" i="15"/>
  <c r="E22" i="15"/>
  <c r="E23" i="15" s="1"/>
  <c r="D22" i="15"/>
  <c r="N22" i="15" s="1"/>
  <c r="N23" i="15" s="1"/>
  <c r="M21" i="15"/>
  <c r="L21" i="15"/>
  <c r="K21" i="15"/>
  <c r="K23" i="15"/>
  <c r="J21" i="15"/>
  <c r="I21" i="15"/>
  <c r="H21" i="15"/>
  <c r="H23" i="15" s="1"/>
  <c r="G21" i="15"/>
  <c r="F21" i="15"/>
  <c r="E21" i="15"/>
  <c r="D21" i="15"/>
  <c r="N21" i="15"/>
  <c r="N20" i="15"/>
  <c r="N19" i="15"/>
  <c r="D5" i="15" s="1"/>
  <c r="F7" i="15" s="1"/>
  <c r="N18" i="15"/>
  <c r="N17" i="15"/>
  <c r="N16" i="15"/>
  <c r="N15" i="15"/>
  <c r="L10" i="15"/>
  <c r="K10" i="15"/>
  <c r="L9" i="15"/>
  <c r="K9" i="15"/>
  <c r="F9" i="15"/>
  <c r="D6" i="15"/>
  <c r="H39" i="14"/>
  <c r="H38" i="14"/>
  <c r="H40" i="14" s="1"/>
  <c r="F45" i="14"/>
  <c r="L47" i="14"/>
  <c r="L46" i="14"/>
  <c r="L45" i="14"/>
  <c r="H47" i="14"/>
  <c r="H46" i="14"/>
  <c r="H45" i="14"/>
  <c r="E47" i="14"/>
  <c r="E50" i="14" s="1"/>
  <c r="E46" i="14"/>
  <c r="E45" i="14"/>
  <c r="F47" i="14"/>
  <c r="F50" i="14"/>
  <c r="M28" i="14"/>
  <c r="M26" i="14"/>
  <c r="M30" i="14" s="1"/>
  <c r="M24" i="14"/>
  <c r="J47" i="14"/>
  <c r="J46" i="14"/>
  <c r="J50" i="14" s="1"/>
  <c r="J45" i="14"/>
  <c r="K47" i="14"/>
  <c r="K49" i="14" s="1"/>
  <c r="J29" i="14"/>
  <c r="N29" i="14"/>
  <c r="J28" i="14"/>
  <c r="K46" i="14"/>
  <c r="J27" i="14"/>
  <c r="J26" i="14"/>
  <c r="K45" i="14"/>
  <c r="J24" i="14"/>
  <c r="J30" i="14" s="1"/>
  <c r="J32" i="14" s="1"/>
  <c r="I47" i="14"/>
  <c r="I28" i="14"/>
  <c r="I46" i="14"/>
  <c r="I50" i="14" s="1"/>
  <c r="I26" i="14"/>
  <c r="I45" i="14"/>
  <c r="I49" i="14"/>
  <c r="I24" i="14"/>
  <c r="I30" i="14" s="1"/>
  <c r="D47" i="14"/>
  <c r="E28" i="14"/>
  <c r="D46" i="14"/>
  <c r="D50" i="14"/>
  <c r="E26" i="14"/>
  <c r="D45" i="14"/>
  <c r="M45" i="14" s="1"/>
  <c r="M49" i="14" s="1"/>
  <c r="E24" i="14"/>
  <c r="N24" i="14" s="1"/>
  <c r="M48" i="14"/>
  <c r="F16" i="14"/>
  <c r="G49" i="14"/>
  <c r="L49" i="14"/>
  <c r="G50" i="14"/>
  <c r="M31" i="14"/>
  <c r="M32" i="14" s="1"/>
  <c r="L31" i="14"/>
  <c r="K31" i="14"/>
  <c r="I31" i="14"/>
  <c r="F31" i="14"/>
  <c r="F32" i="14" s="1"/>
  <c r="E31" i="14"/>
  <c r="E32" i="14" s="1"/>
  <c r="D31" i="14"/>
  <c r="D32" i="14" s="1"/>
  <c r="H30" i="14"/>
  <c r="H32" i="14" s="1"/>
  <c r="G30" i="14"/>
  <c r="N28" i="14"/>
  <c r="N27" i="14"/>
  <c r="N25" i="14"/>
  <c r="D6" i="14" s="1"/>
  <c r="L10" i="13"/>
  <c r="K10" i="13"/>
  <c r="L9" i="13"/>
  <c r="K9" i="13"/>
  <c r="N15" i="13"/>
  <c r="N17" i="13"/>
  <c r="N19" i="13"/>
  <c r="D5" i="13"/>
  <c r="N16" i="13"/>
  <c r="D6" i="13" s="1"/>
  <c r="F7" i="13" s="1"/>
  <c r="N18" i="13"/>
  <c r="N20" i="13"/>
  <c r="N28" i="13"/>
  <c r="N29" i="13"/>
  <c r="F9" i="13"/>
  <c r="N30" i="13"/>
  <c r="F10" i="13"/>
  <c r="D21" i="13"/>
  <c r="E21" i="13"/>
  <c r="F21" i="13"/>
  <c r="G21" i="13"/>
  <c r="H21" i="13"/>
  <c r="I21" i="13"/>
  <c r="I23" i="13" s="1"/>
  <c r="J21" i="13"/>
  <c r="K21" i="13"/>
  <c r="L21" i="13"/>
  <c r="M21" i="13"/>
  <c r="D22" i="13"/>
  <c r="D23" i="13"/>
  <c r="E22" i="13"/>
  <c r="F22" i="13"/>
  <c r="F23" i="13" s="1"/>
  <c r="G22" i="13"/>
  <c r="G23" i="13" s="1"/>
  <c r="H22" i="13"/>
  <c r="I22" i="13"/>
  <c r="J22" i="13"/>
  <c r="J23" i="13"/>
  <c r="K22" i="13"/>
  <c r="K23" i="13"/>
  <c r="L22" i="13"/>
  <c r="L23" i="13" s="1"/>
  <c r="M22" i="13"/>
  <c r="M23" i="13" s="1"/>
  <c r="H23" i="13"/>
  <c r="N27" i="13"/>
  <c r="N31" i="13" s="1"/>
  <c r="D31" i="13"/>
  <c r="E31" i="13"/>
  <c r="F31" i="13"/>
  <c r="G31" i="13"/>
  <c r="H31" i="13"/>
  <c r="I31" i="13"/>
  <c r="J31" i="13"/>
  <c r="K31" i="13"/>
  <c r="L31" i="13"/>
  <c r="D32" i="13"/>
  <c r="E32" i="13"/>
  <c r="F32" i="13"/>
  <c r="G32" i="13"/>
  <c r="H32" i="13"/>
  <c r="I32" i="13"/>
  <c r="J32" i="13"/>
  <c r="K32" i="13"/>
  <c r="L32" i="13"/>
  <c r="N16" i="12"/>
  <c r="N18" i="12"/>
  <c r="N20" i="12"/>
  <c r="D6" i="12"/>
  <c r="N17" i="12"/>
  <c r="D7" i="12"/>
  <c r="F8" i="12" s="1"/>
  <c r="N19" i="12"/>
  <c r="N21" i="12"/>
  <c r="N29" i="12"/>
  <c r="H10" i="12" s="1"/>
  <c r="N30" i="12"/>
  <c r="F10" i="12" s="1"/>
  <c r="N31" i="12"/>
  <c r="F11" i="12" s="1"/>
  <c r="D22" i="12"/>
  <c r="E22" i="12"/>
  <c r="F22" i="12"/>
  <c r="F24" i="12" s="1"/>
  <c r="G22" i="12"/>
  <c r="H22" i="12"/>
  <c r="N22" i="12" s="1"/>
  <c r="I22" i="12"/>
  <c r="J22" i="12"/>
  <c r="K22" i="12"/>
  <c r="L22" i="12"/>
  <c r="M22" i="12"/>
  <c r="D23" i="12"/>
  <c r="D24" i="12" s="1"/>
  <c r="E23" i="12"/>
  <c r="E24" i="12" s="1"/>
  <c r="F23" i="12"/>
  <c r="G23" i="12"/>
  <c r="G24" i="12" s="1"/>
  <c r="H23" i="12"/>
  <c r="H24" i="12" s="1"/>
  <c r="I23" i="12"/>
  <c r="I24" i="12" s="1"/>
  <c r="J23" i="12"/>
  <c r="J24" i="12" s="1"/>
  <c r="K23" i="12"/>
  <c r="K24" i="12"/>
  <c r="L23" i="12"/>
  <c r="L24" i="12" s="1"/>
  <c r="M23" i="12"/>
  <c r="M24" i="12"/>
  <c r="N28" i="12"/>
  <c r="D32" i="12"/>
  <c r="E32" i="12"/>
  <c r="F32" i="12"/>
  <c r="G32" i="12"/>
  <c r="H32" i="12"/>
  <c r="I32" i="12"/>
  <c r="J32" i="12"/>
  <c r="K32" i="12"/>
  <c r="L32" i="12"/>
  <c r="D33" i="12"/>
  <c r="E33" i="12"/>
  <c r="F33" i="12"/>
  <c r="G33" i="12"/>
  <c r="H33" i="12"/>
  <c r="I33" i="12"/>
  <c r="J33" i="12"/>
  <c r="K33" i="12"/>
  <c r="L33" i="12"/>
  <c r="N29" i="6"/>
  <c r="N30" i="6"/>
  <c r="N31" i="6"/>
  <c r="F11" i="6" s="1"/>
  <c r="L33" i="6"/>
  <c r="K33" i="6"/>
  <c r="J33" i="6"/>
  <c r="I33" i="6"/>
  <c r="H33" i="6"/>
  <c r="G33" i="6"/>
  <c r="F33" i="6"/>
  <c r="E33" i="6"/>
  <c r="D33" i="6"/>
  <c r="E32" i="6"/>
  <c r="N32" i="6" s="1"/>
  <c r="D32" i="6"/>
  <c r="F32" i="6"/>
  <c r="G32" i="6"/>
  <c r="H32" i="6"/>
  <c r="I32" i="6"/>
  <c r="D23" i="6"/>
  <c r="E23" i="6"/>
  <c r="D35" i="6" s="1"/>
  <c r="E36" i="6" s="1"/>
  <c r="F23" i="6"/>
  <c r="G23" i="6"/>
  <c r="H23" i="6"/>
  <c r="J23" i="6"/>
  <c r="N23" i="6"/>
  <c r="N24" i="6" s="1"/>
  <c r="D22" i="6"/>
  <c r="E22" i="6"/>
  <c r="F22" i="6"/>
  <c r="G22" i="6"/>
  <c r="H22" i="6"/>
  <c r="H24" i="6" s="1"/>
  <c r="J22" i="6"/>
  <c r="J24" i="6" s="1"/>
  <c r="K25" i="6"/>
  <c r="J25" i="6"/>
  <c r="G35" i="6"/>
  <c r="L11" i="6"/>
  <c r="L10" i="6"/>
  <c r="K11" i="6"/>
  <c r="K10" i="6"/>
  <c r="N20" i="6"/>
  <c r="N18" i="6"/>
  <c r="D6" i="6" s="1"/>
  <c r="N16" i="6"/>
  <c r="G24" i="6"/>
  <c r="F24" i="6"/>
  <c r="D24" i="6"/>
  <c r="H35" i="6"/>
  <c r="I36" i="6"/>
  <c r="N17" i="6"/>
  <c r="N19" i="6"/>
  <c r="N21" i="6"/>
  <c r="F10" i="6"/>
  <c r="F9" i="6"/>
  <c r="N28" i="6"/>
  <c r="N29" i="7"/>
  <c r="H10" i="7" s="1"/>
  <c r="N30" i="7"/>
  <c r="N31" i="7"/>
  <c r="L33" i="7"/>
  <c r="K33" i="7"/>
  <c r="J33" i="7"/>
  <c r="I33" i="7"/>
  <c r="H33" i="7"/>
  <c r="G33" i="7"/>
  <c r="F33" i="7"/>
  <c r="E33" i="7"/>
  <c r="D33" i="7"/>
  <c r="K25" i="7"/>
  <c r="J25" i="7"/>
  <c r="I32" i="7"/>
  <c r="L11" i="7"/>
  <c r="L10" i="7"/>
  <c r="K11" i="7"/>
  <c r="K10" i="7"/>
  <c r="N20" i="7"/>
  <c r="N18" i="7"/>
  <c r="N16" i="7"/>
  <c r="D6" i="7"/>
  <c r="J23" i="7"/>
  <c r="J22" i="7"/>
  <c r="J24" i="7" s="1"/>
  <c r="I23" i="7"/>
  <c r="I24" i="7" s="1"/>
  <c r="I22" i="7"/>
  <c r="H23" i="7"/>
  <c r="H22" i="7"/>
  <c r="H24" i="7" s="1"/>
  <c r="G23" i="7"/>
  <c r="G24" i="7" s="1"/>
  <c r="G22" i="7"/>
  <c r="F23" i="7"/>
  <c r="F24" i="7" s="1"/>
  <c r="F22" i="7"/>
  <c r="E23" i="7"/>
  <c r="E24" i="7" s="1"/>
  <c r="E22" i="7"/>
  <c r="D23" i="7"/>
  <c r="N23" i="7" s="1"/>
  <c r="N24" i="7" s="1"/>
  <c r="D22" i="7"/>
  <c r="N17" i="7"/>
  <c r="D7" i="7" s="1"/>
  <c r="F8" i="7" s="1"/>
  <c r="N19" i="7"/>
  <c r="N21" i="7"/>
  <c r="F10" i="7"/>
  <c r="F11" i="7"/>
  <c r="N28" i="7"/>
  <c r="N32" i="7" s="1"/>
  <c r="H32" i="7"/>
  <c r="G32" i="7"/>
  <c r="F32" i="7"/>
  <c r="E32" i="7"/>
  <c r="D32" i="7"/>
  <c r="N29" i="5"/>
  <c r="N30" i="5"/>
  <c r="H10" i="5" s="1"/>
  <c r="N31" i="5"/>
  <c r="F11" i="5" s="1"/>
  <c r="L33" i="5"/>
  <c r="K33" i="5"/>
  <c r="J33" i="5"/>
  <c r="I33" i="5"/>
  <c r="H33" i="5"/>
  <c r="G33" i="5"/>
  <c r="F33" i="5"/>
  <c r="E33" i="5"/>
  <c r="D33" i="5"/>
  <c r="K25" i="5"/>
  <c r="J25" i="5"/>
  <c r="I32" i="5"/>
  <c r="L11" i="5"/>
  <c r="L10" i="5"/>
  <c r="K11" i="5"/>
  <c r="K10" i="5"/>
  <c r="N20" i="5"/>
  <c r="D6" i="5" s="1"/>
  <c r="F8" i="5" s="1"/>
  <c r="N18" i="5"/>
  <c r="N16" i="5"/>
  <c r="M23" i="5"/>
  <c r="M24" i="5" s="1"/>
  <c r="M22" i="5"/>
  <c r="L23" i="5"/>
  <c r="L24" i="5" s="1"/>
  <c r="L22" i="5"/>
  <c r="K23" i="5"/>
  <c r="K22" i="5"/>
  <c r="K24" i="5"/>
  <c r="J23" i="5"/>
  <c r="J22" i="5"/>
  <c r="J24" i="5" s="1"/>
  <c r="I23" i="5"/>
  <c r="I22" i="5"/>
  <c r="I24" i="5"/>
  <c r="H23" i="5"/>
  <c r="H22" i="5"/>
  <c r="H24" i="5" s="1"/>
  <c r="G23" i="5"/>
  <c r="G24" i="5" s="1"/>
  <c r="G22" i="5"/>
  <c r="F23" i="5"/>
  <c r="F22" i="5"/>
  <c r="F24" i="5" s="1"/>
  <c r="E23" i="5"/>
  <c r="N23" i="5" s="1"/>
  <c r="E22" i="5"/>
  <c r="D23" i="5"/>
  <c r="D24" i="5" s="1"/>
  <c r="D22" i="5"/>
  <c r="N17" i="5"/>
  <c r="N19" i="5"/>
  <c r="N21" i="5"/>
  <c r="L32" i="5"/>
  <c r="K32" i="5"/>
  <c r="J32" i="5"/>
  <c r="F9" i="5"/>
  <c r="N28" i="5"/>
  <c r="H32" i="5"/>
  <c r="G32" i="5"/>
  <c r="F32" i="5"/>
  <c r="E32" i="5"/>
  <c r="D32" i="5"/>
  <c r="N29" i="11"/>
  <c r="N30" i="11"/>
  <c r="H10" i="11"/>
  <c r="N31" i="11"/>
  <c r="N33" i="11"/>
  <c r="L33" i="11"/>
  <c r="K33" i="11"/>
  <c r="J33" i="11"/>
  <c r="I33" i="11"/>
  <c r="H33" i="11"/>
  <c r="G33" i="11"/>
  <c r="F33" i="11"/>
  <c r="E33" i="11"/>
  <c r="D33" i="11"/>
  <c r="E32" i="11"/>
  <c r="D32" i="11"/>
  <c r="F32" i="11"/>
  <c r="G32" i="11"/>
  <c r="H32" i="11"/>
  <c r="I32" i="11"/>
  <c r="N32" i="11"/>
  <c r="D23" i="11"/>
  <c r="E23" i="11"/>
  <c r="F23" i="11"/>
  <c r="G23" i="11"/>
  <c r="H23" i="11"/>
  <c r="J23" i="11"/>
  <c r="J24" i="11" s="1"/>
  <c r="D22" i="11"/>
  <c r="E22" i="11"/>
  <c r="N22" i="11" s="1"/>
  <c r="N24" i="11" s="1"/>
  <c r="F22" i="11"/>
  <c r="G22" i="11"/>
  <c r="H22" i="11"/>
  <c r="J22" i="11"/>
  <c r="K25" i="11"/>
  <c r="J25" i="11"/>
  <c r="L11" i="11"/>
  <c r="L10" i="11"/>
  <c r="K11" i="11"/>
  <c r="K10" i="11"/>
  <c r="N20" i="11"/>
  <c r="N18" i="11"/>
  <c r="N16" i="11"/>
  <c r="H24" i="11"/>
  <c r="F24" i="11"/>
  <c r="D24" i="11"/>
  <c r="N17" i="11"/>
  <c r="D7" i="11" s="1"/>
  <c r="F8" i="11" s="1"/>
  <c r="N19" i="11"/>
  <c r="N21" i="11"/>
  <c r="F11" i="11"/>
  <c r="F9" i="11"/>
  <c r="N28" i="11"/>
  <c r="N29" i="10"/>
  <c r="N30" i="10"/>
  <c r="F10" i="10" s="1"/>
  <c r="N31" i="10"/>
  <c r="L33" i="10"/>
  <c r="K33" i="10"/>
  <c r="J33" i="10"/>
  <c r="I33" i="10"/>
  <c r="H33" i="10"/>
  <c r="G33" i="10"/>
  <c r="F33" i="10"/>
  <c r="E33" i="10"/>
  <c r="D33" i="10"/>
  <c r="K25" i="10"/>
  <c r="J25" i="10"/>
  <c r="I32" i="10"/>
  <c r="L11" i="10"/>
  <c r="L10" i="10"/>
  <c r="K11" i="10"/>
  <c r="K10" i="10"/>
  <c r="N20" i="10"/>
  <c r="D6" i="10" s="1"/>
  <c r="N18" i="10"/>
  <c r="N16" i="10"/>
  <c r="J23" i="10"/>
  <c r="J24" i="10" s="1"/>
  <c r="J22" i="10"/>
  <c r="I23" i="10"/>
  <c r="I24" i="10" s="1"/>
  <c r="I22" i="10"/>
  <c r="H23" i="10"/>
  <c r="H22" i="10"/>
  <c r="H24" i="10"/>
  <c r="G23" i="10"/>
  <c r="G24" i="10" s="1"/>
  <c r="G22" i="10"/>
  <c r="F23" i="10"/>
  <c r="F22" i="10"/>
  <c r="F24" i="10" s="1"/>
  <c r="E23" i="10"/>
  <c r="N23" i="10" s="1"/>
  <c r="N24" i="10" s="1"/>
  <c r="E22" i="10"/>
  <c r="D23" i="10"/>
  <c r="D24" i="10" s="1"/>
  <c r="D22" i="10"/>
  <c r="N17" i="10"/>
  <c r="N19" i="10"/>
  <c r="D7" i="10"/>
  <c r="F8" i="10" s="1"/>
  <c r="N21" i="10"/>
  <c r="F9" i="10"/>
  <c r="N28" i="10"/>
  <c r="H32" i="10"/>
  <c r="G32" i="10"/>
  <c r="F32" i="10"/>
  <c r="E32" i="10"/>
  <c r="D32" i="10"/>
  <c r="N29" i="8"/>
  <c r="N33" i="8" s="1"/>
  <c r="N30" i="8"/>
  <c r="F10" i="8" s="1"/>
  <c r="N31" i="8"/>
  <c r="H10" i="8" s="1"/>
  <c r="L33" i="8"/>
  <c r="K33" i="8"/>
  <c r="J33" i="8"/>
  <c r="I33" i="8"/>
  <c r="H33" i="8"/>
  <c r="G33" i="8"/>
  <c r="F33" i="8"/>
  <c r="E33" i="8"/>
  <c r="D33" i="8"/>
  <c r="D22" i="8"/>
  <c r="N22" i="8" s="1"/>
  <c r="E22" i="8"/>
  <c r="F22" i="8"/>
  <c r="G22" i="8"/>
  <c r="H22" i="8"/>
  <c r="I22" i="8"/>
  <c r="J22" i="8"/>
  <c r="I32" i="8"/>
  <c r="K22" i="8"/>
  <c r="L22" i="8"/>
  <c r="M22" i="8"/>
  <c r="N16" i="8"/>
  <c r="N18" i="8"/>
  <c r="N20" i="8"/>
  <c r="D6" i="8" s="1"/>
  <c r="M23" i="8"/>
  <c r="M24" i="8" s="1"/>
  <c r="L23" i="8"/>
  <c r="L24" i="8" s="1"/>
  <c r="K23" i="8"/>
  <c r="K24" i="8" s="1"/>
  <c r="J23" i="8"/>
  <c r="J24" i="8" s="1"/>
  <c r="I23" i="8"/>
  <c r="I24" i="8" s="1"/>
  <c r="H23" i="8"/>
  <c r="H24" i="8" s="1"/>
  <c r="G23" i="8"/>
  <c r="G24" i="8" s="1"/>
  <c r="F23" i="8"/>
  <c r="F24" i="8" s="1"/>
  <c r="E23" i="8"/>
  <c r="E24" i="8" s="1"/>
  <c r="D23" i="8"/>
  <c r="D24" i="8" s="1"/>
  <c r="N17" i="8"/>
  <c r="D7" i="8" s="1"/>
  <c r="F8" i="8" s="1"/>
  <c r="N19" i="8"/>
  <c r="N21" i="8"/>
  <c r="L32" i="8"/>
  <c r="K32" i="8"/>
  <c r="J32" i="8"/>
  <c r="F11" i="8"/>
  <c r="N28" i="8"/>
  <c r="N32" i="8" s="1"/>
  <c r="H32" i="8"/>
  <c r="G32" i="8"/>
  <c r="F32" i="8"/>
  <c r="E32" i="8"/>
  <c r="D32" i="8"/>
  <c r="J29" i="4"/>
  <c r="J33" i="4"/>
  <c r="J30" i="4"/>
  <c r="J31" i="4"/>
  <c r="I33" i="4"/>
  <c r="H33" i="4"/>
  <c r="G33" i="4"/>
  <c r="F33" i="4"/>
  <c r="E33" i="4"/>
  <c r="D33" i="4"/>
  <c r="D23" i="4"/>
  <c r="D24" i="4" s="1"/>
  <c r="E23" i="4"/>
  <c r="F23" i="4"/>
  <c r="F24" i="4" s="1"/>
  <c r="G23" i="4"/>
  <c r="G24" i="4" s="1"/>
  <c r="H23" i="4"/>
  <c r="I23" i="4"/>
  <c r="I24" i="4" s="1"/>
  <c r="D22" i="4"/>
  <c r="E22" i="4"/>
  <c r="F22" i="4"/>
  <c r="J22" i="4" s="1"/>
  <c r="G22" i="4"/>
  <c r="H22" i="4"/>
  <c r="H24" i="4" s="1"/>
  <c r="I22" i="4"/>
  <c r="J28" i="4"/>
  <c r="J32" i="4"/>
  <c r="I32" i="4"/>
  <c r="H32" i="4"/>
  <c r="G32" i="4"/>
  <c r="F32" i="4"/>
  <c r="E32" i="4"/>
  <c r="D32" i="4"/>
  <c r="J21" i="4"/>
  <c r="J20" i="4"/>
  <c r="J19" i="4"/>
  <c r="J18" i="4"/>
  <c r="J17" i="4"/>
  <c r="J16" i="4"/>
  <c r="F9" i="3"/>
  <c r="F11" i="3" s="1"/>
  <c r="F10" i="3"/>
  <c r="F6" i="3"/>
  <c r="F8" i="3" s="1"/>
  <c r="F7" i="3"/>
  <c r="C13" i="3"/>
  <c r="C14" i="3" s="1"/>
  <c r="D13" i="3"/>
  <c r="D14" i="3" s="1"/>
  <c r="E13" i="3"/>
  <c r="F13" i="3"/>
  <c r="F14" i="3" s="1"/>
  <c r="C12" i="3"/>
  <c r="F12" i="3"/>
  <c r="D12" i="3"/>
  <c r="E12" i="3"/>
  <c r="E14" i="3"/>
  <c r="G32" i="14"/>
  <c r="E24" i="4"/>
  <c r="N22" i="7"/>
  <c r="E23" i="13"/>
  <c r="N49" i="14"/>
  <c r="L32" i="14"/>
  <c r="D49" i="14"/>
  <c r="E30" i="14"/>
  <c r="J49" i="14"/>
  <c r="M47" i="14"/>
  <c r="F15" i="14" s="1"/>
  <c r="F49" i="14"/>
  <c r="H50" i="14"/>
  <c r="L50" i="14"/>
  <c r="H49" i="14"/>
  <c r="N32" i="15"/>
  <c r="F11" i="10"/>
  <c r="N23" i="11"/>
  <c r="E24" i="5"/>
  <c r="D7" i="6"/>
  <c r="F8" i="13"/>
  <c r="H9" i="13"/>
  <c r="N32" i="13"/>
  <c r="F23" i="15"/>
  <c r="D23" i="15"/>
  <c r="M46" i="14"/>
  <c r="J31" i="14"/>
  <c r="E24" i="11"/>
  <c r="F9" i="8"/>
  <c r="N22" i="10"/>
  <c r="F10" i="11"/>
  <c r="D6" i="11"/>
  <c r="G24" i="11"/>
  <c r="N32" i="5"/>
  <c r="D7" i="5"/>
  <c r="N22" i="6"/>
  <c r="C35" i="6"/>
  <c r="K32" i="14"/>
  <c r="N26" i="14"/>
  <c r="D5" i="14" s="1"/>
  <c r="G23" i="15"/>
  <c r="I23" i="15"/>
  <c r="N31" i="15"/>
  <c r="H9" i="15"/>
  <c r="F14" i="14"/>
  <c r="F8" i="6" l="1"/>
  <c r="N30" i="14"/>
  <c r="I32" i="14"/>
  <c r="N31" i="14"/>
  <c r="N32" i="14" s="1"/>
  <c r="F9" i="7"/>
  <c r="D24" i="7"/>
  <c r="N21" i="13"/>
  <c r="E49" i="14"/>
  <c r="N23" i="8"/>
  <c r="N24" i="8" s="1"/>
  <c r="N32" i="10"/>
  <c r="K50" i="14"/>
  <c r="N33" i="10"/>
  <c r="E24" i="6"/>
  <c r="N33" i="12"/>
  <c r="F9" i="12"/>
  <c r="N23" i="12"/>
  <c r="N24" i="12" s="1"/>
  <c r="N22" i="13"/>
  <c r="H10" i="10"/>
  <c r="N33" i="7"/>
  <c r="H15" i="14"/>
  <c r="N33" i="6"/>
  <c r="J23" i="4"/>
  <c r="J24" i="4" s="1"/>
  <c r="F10" i="5"/>
  <c r="N33" i="5"/>
  <c r="N32" i="12"/>
  <c r="M50" i="14"/>
  <c r="H10" i="6"/>
  <c r="E24" i="10"/>
  <c r="N22" i="5"/>
  <c r="N24" i="5" s="1"/>
  <c r="N23" i="13" l="1"/>
</calcChain>
</file>

<file path=xl/sharedStrings.xml><?xml version="1.0" encoding="utf-8"?>
<sst xmlns="http://schemas.openxmlformats.org/spreadsheetml/2006/main" count="965" uniqueCount="222">
  <si>
    <t>時間帯</t>
    <rPh sb="0" eb="3">
      <t>ジカンタイ</t>
    </rPh>
    <phoneticPr fontId="2"/>
  </si>
  <si>
    <t>実施内容</t>
    <rPh sb="0" eb="2">
      <t>ジッシ</t>
    </rPh>
    <rPh sb="2" eb="4">
      <t>ナイヨウ</t>
    </rPh>
    <phoneticPr fontId="2"/>
  </si>
  <si>
    <t>７月２７日
（木）</t>
    <rPh sb="1" eb="2">
      <t>ガツ</t>
    </rPh>
    <rPh sb="4" eb="5">
      <t>ニチ</t>
    </rPh>
    <rPh sb="8" eb="9">
      <t>モク</t>
    </rPh>
    <phoneticPr fontId="2"/>
  </si>
  <si>
    <t>実施日</t>
    <rPh sb="0" eb="3">
      <t>ジッシビ</t>
    </rPh>
    <phoneticPr fontId="2"/>
  </si>
  <si>
    <t>八王子駅周辺における喫煙者等の実態調査結果</t>
    <rPh sb="0" eb="3">
      <t>ハチオウジ</t>
    </rPh>
    <rPh sb="3" eb="6">
      <t>エキシュウヘン</t>
    </rPh>
    <rPh sb="10" eb="13">
      <t>キツエンシャ</t>
    </rPh>
    <rPh sb="13" eb="14">
      <t>トウ</t>
    </rPh>
    <rPh sb="15" eb="17">
      <t>ジッタイ</t>
    </rPh>
    <rPh sb="17" eb="19">
      <t>チョウサ</t>
    </rPh>
    <rPh sb="19" eb="21">
      <t>ケッカ</t>
    </rPh>
    <phoneticPr fontId="2"/>
  </si>
  <si>
    <t>歩行者</t>
    <rPh sb="0" eb="3">
      <t>ホコウシャ</t>
    </rPh>
    <phoneticPr fontId="2"/>
  </si>
  <si>
    <t>歩行喫煙者</t>
    <rPh sb="0" eb="2">
      <t>ホコウ</t>
    </rPh>
    <rPh sb="2" eb="5">
      <t>キツエンシャ</t>
    </rPh>
    <phoneticPr fontId="2"/>
  </si>
  <si>
    <t>A</t>
    <phoneticPr fontId="2"/>
  </si>
  <si>
    <t>B</t>
    <phoneticPr fontId="2"/>
  </si>
  <si>
    <t>C</t>
    <phoneticPr fontId="2"/>
  </si>
  <si>
    <t>D</t>
    <phoneticPr fontId="2"/>
  </si>
  <si>
    <t>E</t>
    <phoneticPr fontId="2"/>
  </si>
  <si>
    <t>F</t>
    <phoneticPr fontId="2"/>
  </si>
  <si>
    <t>１３：４５
～
１４：４５</t>
  </si>
  <si>
    <t>調査地点</t>
    <rPh sb="0" eb="2">
      <t>チョウサ</t>
    </rPh>
    <rPh sb="2" eb="4">
      <t>チテン</t>
    </rPh>
    <phoneticPr fontId="2"/>
  </si>
  <si>
    <t>合計
（人）</t>
    <rPh sb="0" eb="2">
      <t>ゴウケイ</t>
    </rPh>
    <rPh sb="4" eb="5">
      <t>ニン</t>
    </rPh>
    <phoneticPr fontId="2"/>
  </si>
  <si>
    <t xml:space="preserve">八王子駅周辺における喫煙者等の実態調査概要 </t>
    <rPh sb="0" eb="3">
      <t>ハチオウジ</t>
    </rPh>
    <rPh sb="3" eb="6">
      <t>エキシュウヘン</t>
    </rPh>
    <rPh sb="10" eb="13">
      <t>キツエンシャ</t>
    </rPh>
    <rPh sb="13" eb="14">
      <t>トウ</t>
    </rPh>
    <rPh sb="15" eb="17">
      <t>ジッタイ</t>
    </rPh>
    <rPh sb="17" eb="19">
      <t>チョウサ</t>
    </rPh>
    <rPh sb="19" eb="21">
      <t>ガイヨウ</t>
    </rPh>
    <phoneticPr fontId="2"/>
  </si>
  <si>
    <t>調査日</t>
    <rPh sb="0" eb="2">
      <t>チョウサ</t>
    </rPh>
    <rPh sb="2" eb="3">
      <t>ビ</t>
    </rPh>
    <phoneticPr fontId="2"/>
  </si>
  <si>
    <t>平成１８年７月２７日（木）と２８日（金）の２日間</t>
    <rPh sb="0" eb="2">
      <t>ヘイセイ</t>
    </rPh>
    <rPh sb="4" eb="5">
      <t>ネン</t>
    </rPh>
    <rPh sb="6" eb="7">
      <t>ツキ</t>
    </rPh>
    <rPh sb="9" eb="10">
      <t>ニチ</t>
    </rPh>
    <rPh sb="11" eb="12">
      <t>モク</t>
    </rPh>
    <rPh sb="16" eb="17">
      <t>ニチ</t>
    </rPh>
    <rPh sb="18" eb="19">
      <t>キン</t>
    </rPh>
    <rPh sb="22" eb="23">
      <t>カ</t>
    </rPh>
    <rPh sb="23" eb="24">
      <t>カン</t>
    </rPh>
    <phoneticPr fontId="2"/>
  </si>
  <si>
    <t>調査内容</t>
    <rPh sb="0" eb="2">
      <t>チョウサ</t>
    </rPh>
    <rPh sb="2" eb="4">
      <t>ナイヨウ</t>
    </rPh>
    <phoneticPr fontId="2"/>
  </si>
  <si>
    <t>八王子駅北口６地点での歩行者数と歩行喫煙者数</t>
    <rPh sb="0" eb="3">
      <t>ハチオウジ</t>
    </rPh>
    <rPh sb="3" eb="4">
      <t>エキ</t>
    </rPh>
    <rPh sb="4" eb="6">
      <t>キタグチ</t>
    </rPh>
    <rPh sb="7" eb="9">
      <t>チテン</t>
    </rPh>
    <rPh sb="11" eb="13">
      <t>ホコウ</t>
    </rPh>
    <rPh sb="13" eb="14">
      <t>モノ</t>
    </rPh>
    <rPh sb="14" eb="15">
      <t>スウ</t>
    </rPh>
    <rPh sb="16" eb="18">
      <t>ホコウ</t>
    </rPh>
    <rPh sb="18" eb="20">
      <t>キツエン</t>
    </rPh>
    <rPh sb="20" eb="21">
      <t>モノ</t>
    </rPh>
    <rPh sb="21" eb="22">
      <t>スウ</t>
    </rPh>
    <phoneticPr fontId="2"/>
  </si>
  <si>
    <t>及び同駅北口周辺のポイ捨て吸殻数</t>
    <rPh sb="0" eb="1">
      <t>オヨ</t>
    </rPh>
    <rPh sb="2" eb="3">
      <t>ドウ</t>
    </rPh>
    <rPh sb="3" eb="4">
      <t>エキ</t>
    </rPh>
    <rPh sb="4" eb="6">
      <t>キタグチ</t>
    </rPh>
    <rPh sb="6" eb="8">
      <t>シュウヘン</t>
    </rPh>
    <rPh sb="11" eb="12">
      <t>ス</t>
    </rPh>
    <rPh sb="13" eb="15">
      <t>スイガラ</t>
    </rPh>
    <rPh sb="15" eb="16">
      <t>スウ</t>
    </rPh>
    <phoneticPr fontId="2"/>
  </si>
  <si>
    <t>調査結果</t>
    <rPh sb="0" eb="2">
      <t>チョウサ</t>
    </rPh>
    <rPh sb="2" eb="4">
      <t>ケッカ</t>
    </rPh>
    <phoneticPr fontId="2"/>
  </si>
  <si>
    <t>２７日の歩行者数</t>
    <rPh sb="2" eb="3">
      <t>ニチ</t>
    </rPh>
    <rPh sb="4" eb="7">
      <t>ホコウシャ</t>
    </rPh>
    <rPh sb="7" eb="8">
      <t>スウ</t>
    </rPh>
    <phoneticPr fontId="2"/>
  </si>
  <si>
    <t>そのうち歩行喫煙者</t>
    <rPh sb="4" eb="6">
      <t>ホコウ</t>
    </rPh>
    <rPh sb="6" eb="9">
      <t>キツエンシャ</t>
    </rPh>
    <phoneticPr fontId="2"/>
  </si>
  <si>
    <t>人</t>
    <rPh sb="0" eb="1">
      <t>ニン</t>
    </rPh>
    <phoneticPr fontId="2"/>
  </si>
  <si>
    <t>（歩行喫煙者率2.6％）</t>
    <rPh sb="1" eb="3">
      <t>ホコウ</t>
    </rPh>
    <rPh sb="3" eb="5">
      <t>キツエン</t>
    </rPh>
    <rPh sb="5" eb="6">
      <t>モノ</t>
    </rPh>
    <rPh sb="6" eb="7">
      <t>リツ</t>
    </rPh>
    <phoneticPr fontId="2"/>
  </si>
  <si>
    <t>吸殻のポイ捨て</t>
    <rPh sb="0" eb="2">
      <t>スイガラ</t>
    </rPh>
    <rPh sb="5" eb="6">
      <t>ス</t>
    </rPh>
    <phoneticPr fontId="2"/>
  </si>
  <si>
    <t>１０：００～１４：４５</t>
    <phoneticPr fontId="2"/>
  </si>
  <si>
    <t>本</t>
    <rPh sb="0" eb="1">
      <t>ホン</t>
    </rPh>
    <phoneticPr fontId="2"/>
  </si>
  <si>
    <t>１４：４５～１９：４５</t>
    <phoneticPr fontId="2"/>
  </si>
  <si>
    <t>１９：４５～翌日９：００</t>
    <rPh sb="6" eb="8">
      <t>ヨクジツ</t>
    </rPh>
    <phoneticPr fontId="2"/>
  </si>
  <si>
    <t>：平成１８年７月２７日（木）と２８日（金）の２日間</t>
    <rPh sb="1" eb="3">
      <t>ヘイセイ</t>
    </rPh>
    <rPh sb="5" eb="6">
      <t>ネン</t>
    </rPh>
    <rPh sb="7" eb="8">
      <t>ツキ</t>
    </rPh>
    <rPh sb="10" eb="11">
      <t>ニチ</t>
    </rPh>
    <rPh sb="12" eb="13">
      <t>モク</t>
    </rPh>
    <rPh sb="17" eb="18">
      <t>ニチ</t>
    </rPh>
    <rPh sb="19" eb="20">
      <t>キン</t>
    </rPh>
    <rPh sb="23" eb="24">
      <t>カ</t>
    </rPh>
    <rPh sb="24" eb="25">
      <t>カン</t>
    </rPh>
    <phoneticPr fontId="2"/>
  </si>
  <si>
    <t>：八王子駅北口６地点での歩行者数と歩行喫煙者数</t>
    <rPh sb="1" eb="4">
      <t>ハチオウジ</t>
    </rPh>
    <rPh sb="4" eb="5">
      <t>エキ</t>
    </rPh>
    <rPh sb="5" eb="7">
      <t>キタグチ</t>
    </rPh>
    <rPh sb="8" eb="10">
      <t>チテン</t>
    </rPh>
    <rPh sb="12" eb="14">
      <t>ホコウ</t>
    </rPh>
    <rPh sb="14" eb="15">
      <t>モノ</t>
    </rPh>
    <rPh sb="15" eb="16">
      <t>スウ</t>
    </rPh>
    <rPh sb="17" eb="19">
      <t>ホコウ</t>
    </rPh>
    <rPh sb="19" eb="21">
      <t>キツエン</t>
    </rPh>
    <rPh sb="21" eb="22">
      <t>モノ</t>
    </rPh>
    <rPh sb="22" eb="23">
      <t>スウ</t>
    </rPh>
    <phoneticPr fontId="2"/>
  </si>
  <si>
    <t>　及び同駅北口周辺のポイ捨て吸殻数</t>
    <rPh sb="1" eb="2">
      <t>オヨ</t>
    </rPh>
    <rPh sb="3" eb="4">
      <t>ドウ</t>
    </rPh>
    <rPh sb="4" eb="5">
      <t>エキ</t>
    </rPh>
    <rPh sb="5" eb="7">
      <t>キタグチ</t>
    </rPh>
    <rPh sb="7" eb="9">
      <t>シュウヘン</t>
    </rPh>
    <rPh sb="12" eb="13">
      <t>ス</t>
    </rPh>
    <rPh sb="14" eb="16">
      <t>スイガラ</t>
    </rPh>
    <rPh sb="16" eb="17">
      <t>スウ</t>
    </rPh>
    <phoneticPr fontId="2"/>
  </si>
  <si>
    <t>：２７日の歩行者数</t>
    <rPh sb="3" eb="4">
      <t>ニチ</t>
    </rPh>
    <rPh sb="5" eb="8">
      <t>ホコウシャ</t>
    </rPh>
    <rPh sb="8" eb="9">
      <t>スウ</t>
    </rPh>
    <phoneticPr fontId="2"/>
  </si>
  <si>
    <t>　そのうち歩行喫煙者</t>
    <rPh sb="5" eb="7">
      <t>ホコウ</t>
    </rPh>
    <rPh sb="7" eb="10">
      <t>キツエンシャ</t>
    </rPh>
    <phoneticPr fontId="2"/>
  </si>
  <si>
    <t>　吸殻のポイ捨て</t>
    <rPh sb="1" eb="3">
      <t>スイガラ</t>
    </rPh>
    <rPh sb="6" eb="7">
      <t>ス</t>
    </rPh>
    <phoneticPr fontId="2"/>
  </si>
  <si>
    <t>合計</t>
    <rPh sb="0" eb="2">
      <t>ゴウケイ</t>
    </rPh>
    <phoneticPr fontId="2"/>
  </si>
  <si>
    <t>（１日に捨てられる吸殻）</t>
    <rPh sb="2" eb="3">
      <t>ニチ</t>
    </rPh>
    <rPh sb="4" eb="5">
      <t>ス</t>
    </rPh>
    <rPh sb="9" eb="11">
      <t>スイガラ</t>
    </rPh>
    <phoneticPr fontId="2"/>
  </si>
  <si>
    <t>調査区域</t>
    <rPh sb="0" eb="2">
      <t>チョウサ</t>
    </rPh>
    <rPh sb="2" eb="4">
      <t>クイキ</t>
    </rPh>
    <phoneticPr fontId="2"/>
  </si>
  <si>
    <t>合計
（本）</t>
    <rPh sb="0" eb="2">
      <t>ゴウケイ</t>
    </rPh>
    <rPh sb="4" eb="5">
      <t>ホン</t>
    </rPh>
    <phoneticPr fontId="2"/>
  </si>
  <si>
    <t>１</t>
    <phoneticPr fontId="2"/>
  </si>
  <si>
    <t>２</t>
    <phoneticPr fontId="2"/>
  </si>
  <si>
    <t>３</t>
  </si>
  <si>
    <t>４</t>
  </si>
  <si>
    <t>５</t>
  </si>
  <si>
    <t>６</t>
  </si>
  <si>
    <t>７月２７日
（木）</t>
  </si>
  <si>
    <t>７月２８日
（金）</t>
    <rPh sb="8" eb="9">
      <t>キン</t>
    </rPh>
    <phoneticPr fontId="2"/>
  </si>
  <si>
    <t>ポイ捨て調査</t>
    <rPh sb="2" eb="3">
      <t>ス</t>
    </rPh>
    <rPh sb="4" eb="6">
      <t>チョウサ</t>
    </rPh>
    <phoneticPr fontId="2"/>
  </si>
  <si>
    <t>（歩行喫煙者率2.７％）</t>
    <rPh sb="1" eb="3">
      <t>ホコウ</t>
    </rPh>
    <rPh sb="3" eb="5">
      <t>キツエン</t>
    </rPh>
    <rPh sb="5" eb="6">
      <t>モノ</t>
    </rPh>
    <rPh sb="6" eb="7">
      <t>リツ</t>
    </rPh>
    <phoneticPr fontId="2"/>
  </si>
  <si>
    <t>合　　　計</t>
    <rPh sb="0" eb="1">
      <t>ゴウ</t>
    </rPh>
    <rPh sb="4" eb="5">
      <t>ケイ</t>
    </rPh>
    <phoneticPr fontId="2"/>
  </si>
  <si>
    <t>１０：００～１４：４５</t>
    <phoneticPr fontId="2"/>
  </si>
  <si>
    <t>１４：４５～１９：４５</t>
    <phoneticPr fontId="2"/>
  </si>
  <si>
    <t>A</t>
    <phoneticPr fontId="2"/>
  </si>
  <si>
    <t>B</t>
    <phoneticPr fontId="2"/>
  </si>
  <si>
    <t>C</t>
    <phoneticPr fontId="2"/>
  </si>
  <si>
    <t>７：４５
～
８：４５</t>
    <phoneticPr fontId="2"/>
  </si>
  <si>
    <t>１８：４５
～
１９：４５</t>
    <phoneticPr fontId="2"/>
  </si>
  <si>
    <t>１</t>
    <phoneticPr fontId="2"/>
  </si>
  <si>
    <t>２</t>
    <phoneticPr fontId="2"/>
  </si>
  <si>
    <t>９：００
～
１０：００</t>
    <phoneticPr fontId="2"/>
  </si>
  <si>
    <t>１４：４５
～
１５：４５</t>
    <phoneticPr fontId="2"/>
  </si>
  <si>
    <t>１９：４５
～
２０：４５</t>
    <phoneticPr fontId="2"/>
  </si>
  <si>
    <t>９：００
～
１０：００</t>
    <phoneticPr fontId="2"/>
  </si>
  <si>
    <t>調査面積</t>
    <rPh sb="0" eb="2">
      <t>チョウサ</t>
    </rPh>
    <rPh sb="2" eb="4">
      <t>メンセキ</t>
    </rPh>
    <phoneticPr fontId="2"/>
  </si>
  <si>
    <t>２０：３０～翌日９：００</t>
    <rPh sb="6" eb="8">
      <t>ヨクジツ</t>
    </rPh>
    <phoneticPr fontId="2"/>
  </si>
  <si>
    <t>Ｈ</t>
    <phoneticPr fontId="2"/>
  </si>
  <si>
    <t>　及び同駅周辺のポイ捨て吸殻数</t>
    <rPh sb="1" eb="2">
      <t>オヨ</t>
    </rPh>
    <rPh sb="3" eb="4">
      <t>ドウ</t>
    </rPh>
    <rPh sb="4" eb="5">
      <t>エキ</t>
    </rPh>
    <rPh sb="5" eb="7">
      <t>シュウヘン</t>
    </rPh>
    <rPh sb="10" eb="11">
      <t>ス</t>
    </rPh>
    <rPh sb="12" eb="14">
      <t>スイガラ</t>
    </rPh>
    <rPh sb="14" eb="15">
      <t>スウ</t>
    </rPh>
    <phoneticPr fontId="2"/>
  </si>
  <si>
    <t>：平成１９年７月１２日（木）と１３日（金）の２日間</t>
    <rPh sb="1" eb="3">
      <t>ヘイセイ</t>
    </rPh>
    <rPh sb="5" eb="6">
      <t>ネン</t>
    </rPh>
    <rPh sb="7" eb="8">
      <t>ツキ</t>
    </rPh>
    <rPh sb="10" eb="11">
      <t>ニチ</t>
    </rPh>
    <rPh sb="12" eb="13">
      <t>モク</t>
    </rPh>
    <rPh sb="17" eb="18">
      <t>ニチ</t>
    </rPh>
    <rPh sb="19" eb="20">
      <t>キン</t>
    </rPh>
    <rPh sb="23" eb="24">
      <t>カ</t>
    </rPh>
    <rPh sb="24" eb="25">
      <t>カン</t>
    </rPh>
    <phoneticPr fontId="2"/>
  </si>
  <si>
    <t>：八王子駅北口10地点での歩行者数と歩行喫煙者数</t>
    <rPh sb="1" eb="2">
      <t>ハチ</t>
    </rPh>
    <rPh sb="2" eb="4">
      <t>オウジ</t>
    </rPh>
    <rPh sb="4" eb="5">
      <t>エキ</t>
    </rPh>
    <rPh sb="5" eb="7">
      <t>キタグチ</t>
    </rPh>
    <rPh sb="9" eb="11">
      <t>チテン</t>
    </rPh>
    <rPh sb="13" eb="15">
      <t>ホコウ</t>
    </rPh>
    <rPh sb="15" eb="16">
      <t>モノ</t>
    </rPh>
    <rPh sb="16" eb="17">
      <t>スウ</t>
    </rPh>
    <rPh sb="18" eb="20">
      <t>ホコウ</t>
    </rPh>
    <rPh sb="20" eb="22">
      <t>キツエン</t>
    </rPh>
    <rPh sb="22" eb="23">
      <t>モノ</t>
    </rPh>
    <rPh sb="23" eb="24">
      <t>スウ</t>
    </rPh>
    <phoneticPr fontId="2"/>
  </si>
  <si>
    <t>：１２日の歩行者数</t>
    <rPh sb="3" eb="4">
      <t>ニチ</t>
    </rPh>
    <rPh sb="5" eb="8">
      <t>ホコウシャ</t>
    </rPh>
    <rPh sb="8" eb="9">
      <t>スウ</t>
    </rPh>
    <phoneticPr fontId="2"/>
  </si>
  <si>
    <t>：約２７．５ha</t>
    <rPh sb="1" eb="2">
      <t>ヤク</t>
    </rPh>
    <phoneticPr fontId="2"/>
  </si>
  <si>
    <t>７月１２日
（木）</t>
    <rPh sb="1" eb="2">
      <t>ガツ</t>
    </rPh>
    <rPh sb="4" eb="5">
      <t>ニチ</t>
    </rPh>
    <rPh sb="8" eb="9">
      <t>モク</t>
    </rPh>
    <phoneticPr fontId="2"/>
  </si>
  <si>
    <t>７月１２日
（木）</t>
    <rPh sb="8" eb="9">
      <t>キ</t>
    </rPh>
    <phoneticPr fontId="2"/>
  </si>
  <si>
    <t>７月１３日
（金）</t>
    <rPh sb="8" eb="9">
      <t>キン</t>
    </rPh>
    <phoneticPr fontId="2"/>
  </si>
  <si>
    <t>Ｊ</t>
    <phoneticPr fontId="2"/>
  </si>
  <si>
    <t>７</t>
  </si>
  <si>
    <t>８</t>
  </si>
  <si>
    <t>９</t>
  </si>
  <si>
    <t>晴れのち雨　昼以降は雨</t>
    <rPh sb="0" eb="1">
      <t>ハ</t>
    </rPh>
    <rPh sb="4" eb="5">
      <t>アメ</t>
    </rPh>
    <rPh sb="6" eb="7">
      <t>ヒル</t>
    </rPh>
    <rPh sb="7" eb="9">
      <t>イコウ</t>
    </rPh>
    <rPh sb="10" eb="11">
      <t>アメ</t>
    </rPh>
    <phoneticPr fontId="2"/>
  </si>
  <si>
    <t>※19年2月調査時　八王子駅北口周辺　１．４％</t>
    <rPh sb="3" eb="4">
      <t>ネン</t>
    </rPh>
    <rPh sb="5" eb="6">
      <t>ツキ</t>
    </rPh>
    <rPh sb="6" eb="8">
      <t>チョウサ</t>
    </rPh>
    <rPh sb="8" eb="9">
      <t>ジ</t>
    </rPh>
    <rPh sb="10" eb="13">
      <t>ハチオウジ</t>
    </rPh>
    <rPh sb="13" eb="14">
      <t>エキ</t>
    </rPh>
    <rPh sb="14" eb="16">
      <t>キタグチ</t>
    </rPh>
    <rPh sb="16" eb="18">
      <t>シュウヘン</t>
    </rPh>
    <phoneticPr fontId="2"/>
  </si>
  <si>
    <t>歩行喫煙者率</t>
    <rPh sb="0" eb="2">
      <t>ホコウ</t>
    </rPh>
    <rPh sb="2" eb="4">
      <t>キツエン</t>
    </rPh>
    <rPh sb="4" eb="5">
      <t>モノ</t>
    </rPh>
    <rPh sb="5" eb="6">
      <t>リツ</t>
    </rPh>
    <phoneticPr fontId="2"/>
  </si>
  <si>
    <t>27.5ha</t>
    <phoneticPr fontId="2"/>
  </si>
  <si>
    <r>
      <t>９：３０～１４：３０</t>
    </r>
    <r>
      <rPr>
        <sz val="9"/>
        <rFont val="ＭＳ Ｐゴシック"/>
        <family val="3"/>
        <charset val="128"/>
      </rPr>
      <t>（５Ｈ）</t>
    </r>
    <phoneticPr fontId="2"/>
  </si>
  <si>
    <r>
      <t>１５：３０～１９：３０</t>
    </r>
    <r>
      <rPr>
        <sz val="9"/>
        <rFont val="ＭＳ Ｐゴシック"/>
        <family val="3"/>
        <charset val="128"/>
      </rPr>
      <t>（４Ｈ）</t>
    </r>
    <phoneticPr fontId="2"/>
  </si>
  <si>
    <t>（12.5Ｈ）</t>
    <phoneticPr fontId="2"/>
  </si>
  <si>
    <t>Ｇ</t>
    <phoneticPr fontId="2"/>
  </si>
  <si>
    <t>Ｉ</t>
    <phoneticPr fontId="2"/>
  </si>
  <si>
    <t>７：３０
～
８：３０</t>
    <phoneticPr fontId="2"/>
  </si>
  <si>
    <t>１３：３０
～
１４：３０</t>
    <phoneticPr fontId="2"/>
  </si>
  <si>
    <t>１８：３０
～
１９：３０</t>
    <phoneticPr fontId="2"/>
  </si>
  <si>
    <t>６</t>
    <phoneticPr fontId="2"/>
  </si>
  <si>
    <t>８：３０
～９：３０</t>
    <phoneticPr fontId="2"/>
  </si>
  <si>
    <t>１４：３０
～
１５：３０</t>
    <phoneticPr fontId="2"/>
  </si>
  <si>
    <t>１９：３０
～
２０：３０</t>
    <phoneticPr fontId="2"/>
  </si>
  <si>
    <t>９：００
～
１０：００</t>
    <phoneticPr fontId="2"/>
  </si>
  <si>
    <t>地区ごとの喫煙率</t>
    <rPh sb="0" eb="2">
      <t>チク</t>
    </rPh>
    <rPh sb="5" eb="7">
      <t>キツエン</t>
    </rPh>
    <rPh sb="7" eb="8">
      <t>リツ</t>
    </rPh>
    <phoneticPr fontId="2"/>
  </si>
  <si>
    <t>八王子駅北口周辺における喫煙者等の実態調査結果</t>
    <rPh sb="0" eb="3">
      <t>ハチオウジ</t>
    </rPh>
    <rPh sb="3" eb="4">
      <t>エキ</t>
    </rPh>
    <rPh sb="4" eb="6">
      <t>キタグチ</t>
    </rPh>
    <rPh sb="6" eb="8">
      <t>シュウヘン</t>
    </rPh>
    <rPh sb="12" eb="15">
      <t>キツエンシャ</t>
    </rPh>
    <rPh sb="15" eb="16">
      <t>トウ</t>
    </rPh>
    <rPh sb="17" eb="19">
      <t>ジッタイ</t>
    </rPh>
    <rPh sb="19" eb="21">
      <t>チョウサ</t>
    </rPh>
    <rPh sb="21" eb="23">
      <t>ケッカ</t>
    </rPh>
    <phoneticPr fontId="2"/>
  </si>
  <si>
    <t>（12.5Ｈ）</t>
    <phoneticPr fontId="2"/>
  </si>
  <si>
    <t>８：３０
～９：３０</t>
    <phoneticPr fontId="2"/>
  </si>
  <si>
    <t>９：００
～
１０：００</t>
    <phoneticPr fontId="2"/>
  </si>
  <si>
    <t>27.5ha</t>
    <phoneticPr fontId="2"/>
  </si>
  <si>
    <r>
      <t>９：３０～１４：３０</t>
    </r>
    <r>
      <rPr>
        <sz val="9"/>
        <rFont val="ＭＳ Ｐゴシック"/>
        <family val="3"/>
        <charset val="128"/>
      </rPr>
      <t>（５Ｈ）</t>
    </r>
    <phoneticPr fontId="2"/>
  </si>
  <si>
    <r>
      <t>１５：３０～１９：３０</t>
    </r>
    <r>
      <rPr>
        <sz val="9"/>
        <rFont val="ＭＳ Ｐゴシック"/>
        <family val="3"/>
        <charset val="128"/>
      </rPr>
      <t>（４Ｈ）</t>
    </r>
    <phoneticPr fontId="2"/>
  </si>
  <si>
    <t>（12.5Ｈ）</t>
    <phoneticPr fontId="2"/>
  </si>
  <si>
    <t>B</t>
    <phoneticPr fontId="2"/>
  </si>
  <si>
    <t>７：３０
～
８：３０</t>
    <phoneticPr fontId="2"/>
  </si>
  <si>
    <t>１３：３０
～
１４：３０</t>
    <phoneticPr fontId="2"/>
  </si>
  <si>
    <t>１８：３０
～
１９：３０</t>
    <phoneticPr fontId="2"/>
  </si>
  <si>
    <t>２</t>
    <phoneticPr fontId="2"/>
  </si>
  <si>
    <t>８：３０
～９：３０</t>
    <phoneticPr fontId="2"/>
  </si>
  <si>
    <t>１４：３０
～
１５：３０</t>
    <phoneticPr fontId="2"/>
  </si>
  <si>
    <t>１９：３０
～
２０：３０</t>
    <phoneticPr fontId="2"/>
  </si>
  <si>
    <t>９：００
～
１０：００</t>
    <phoneticPr fontId="2"/>
  </si>
  <si>
    <t>C地区</t>
    <rPh sb="1" eb="3">
      <t>チク</t>
    </rPh>
    <phoneticPr fontId="2"/>
  </si>
  <si>
    <r>
      <t>八王子駅北口周辺における喫煙者等の実態調査結果</t>
    </r>
    <r>
      <rPr>
        <b/>
        <u/>
        <sz val="20"/>
        <rFont val="ＭＳ ゴシック"/>
        <family val="3"/>
        <charset val="128"/>
      </rPr>
      <t>（禁止地区エリア）</t>
    </r>
    <rPh sb="0" eb="3">
      <t>ハチオウジ</t>
    </rPh>
    <rPh sb="3" eb="4">
      <t>エキ</t>
    </rPh>
    <rPh sb="4" eb="6">
      <t>キタグチ</t>
    </rPh>
    <rPh sb="6" eb="8">
      <t>シュウヘン</t>
    </rPh>
    <rPh sb="12" eb="15">
      <t>キツエンシャ</t>
    </rPh>
    <rPh sb="15" eb="16">
      <t>トウ</t>
    </rPh>
    <rPh sb="17" eb="19">
      <t>ジッタイ</t>
    </rPh>
    <rPh sb="19" eb="21">
      <t>チョウサ</t>
    </rPh>
    <rPh sb="21" eb="23">
      <t>ケッカ</t>
    </rPh>
    <rPh sb="24" eb="26">
      <t>キンシ</t>
    </rPh>
    <rPh sb="26" eb="28">
      <t>チク</t>
    </rPh>
    <phoneticPr fontId="2"/>
  </si>
  <si>
    <t>調査値</t>
    <rPh sb="0" eb="3">
      <t>チョウサチ</t>
    </rPh>
    <phoneticPr fontId="2"/>
  </si>
  <si>
    <t>（12.5Ｈ）</t>
    <phoneticPr fontId="2"/>
  </si>
  <si>
    <t>８：３０
～９：３０</t>
    <phoneticPr fontId="2"/>
  </si>
  <si>
    <t>９：００
～
１０：００</t>
    <phoneticPr fontId="2"/>
  </si>
  <si>
    <t>（12.5Ｈ）</t>
    <phoneticPr fontId="2"/>
  </si>
  <si>
    <t>８：３０
～９：３０</t>
    <phoneticPr fontId="2"/>
  </si>
  <si>
    <t>９：００
～
１０：００</t>
    <phoneticPr fontId="2"/>
  </si>
  <si>
    <t>（12.5Ｈ）</t>
    <phoneticPr fontId="2"/>
  </si>
  <si>
    <t>８：３０
～９：３０</t>
    <phoneticPr fontId="2"/>
  </si>
  <si>
    <t>９：００
～
１０：００</t>
    <phoneticPr fontId="2"/>
  </si>
  <si>
    <t>：平成20年７月17日（木）と18日（金）の２日間</t>
    <rPh sb="1" eb="3">
      <t>ヘイセイ</t>
    </rPh>
    <rPh sb="5" eb="6">
      <t>ネン</t>
    </rPh>
    <rPh sb="7" eb="8">
      <t>ツキ</t>
    </rPh>
    <rPh sb="10" eb="11">
      <t>ニチ</t>
    </rPh>
    <rPh sb="12" eb="13">
      <t>モク</t>
    </rPh>
    <rPh sb="17" eb="18">
      <t>ニチ</t>
    </rPh>
    <rPh sb="19" eb="20">
      <t>キン</t>
    </rPh>
    <rPh sb="23" eb="24">
      <t>カ</t>
    </rPh>
    <rPh sb="24" eb="25">
      <t>カン</t>
    </rPh>
    <phoneticPr fontId="2"/>
  </si>
  <si>
    <t>：17日の歩行者数</t>
    <rPh sb="3" eb="4">
      <t>ニチ</t>
    </rPh>
    <rPh sb="5" eb="8">
      <t>ホコウシャ</t>
    </rPh>
    <rPh sb="8" eb="9">
      <t>スウ</t>
    </rPh>
    <phoneticPr fontId="2"/>
  </si>
  <si>
    <t>：約43.2ha</t>
    <rPh sb="1" eb="2">
      <t>ヤク</t>
    </rPh>
    <phoneticPr fontId="2"/>
  </si>
  <si>
    <t>：約４３.２ha</t>
    <rPh sb="1" eb="2">
      <t>ヤク</t>
    </rPh>
    <phoneticPr fontId="2"/>
  </si>
  <si>
    <t>（12.5Ｈ）</t>
    <phoneticPr fontId="2"/>
  </si>
  <si>
    <t>８：３０
～９：３０</t>
    <phoneticPr fontId="2"/>
  </si>
  <si>
    <t>９：００
～
１０：００</t>
    <phoneticPr fontId="2"/>
  </si>
  <si>
    <t>：平成21年７月９日（木）と１０日（金）の２日間</t>
    <rPh sb="1" eb="3">
      <t>ヘイセイ</t>
    </rPh>
    <rPh sb="5" eb="6">
      <t>ネン</t>
    </rPh>
    <rPh sb="7" eb="8">
      <t>ツキ</t>
    </rPh>
    <rPh sb="9" eb="10">
      <t>ニチ</t>
    </rPh>
    <rPh sb="11" eb="12">
      <t>モク</t>
    </rPh>
    <rPh sb="16" eb="17">
      <t>ニチ</t>
    </rPh>
    <rPh sb="18" eb="19">
      <t>キン</t>
    </rPh>
    <rPh sb="22" eb="23">
      <t>カ</t>
    </rPh>
    <rPh sb="23" eb="24">
      <t>カン</t>
    </rPh>
    <phoneticPr fontId="2"/>
  </si>
  <si>
    <t>：９日の歩行者数</t>
    <rPh sb="2" eb="3">
      <t>ニチ</t>
    </rPh>
    <rPh sb="4" eb="7">
      <t>ホコウシャ</t>
    </rPh>
    <rPh sb="7" eb="8">
      <t>スウ</t>
    </rPh>
    <phoneticPr fontId="2"/>
  </si>
  <si>
    <t>（12.5Ｈ）</t>
    <phoneticPr fontId="2"/>
  </si>
  <si>
    <t>８：３０
～９：３０</t>
    <phoneticPr fontId="2"/>
  </si>
  <si>
    <t>９：００
～
１０：００</t>
    <phoneticPr fontId="2"/>
  </si>
  <si>
    <t>：平成２２年７月８日（木）と９日（金）の２日間</t>
    <rPh sb="1" eb="3">
      <t>ヘイセイ</t>
    </rPh>
    <rPh sb="5" eb="6">
      <t>ネン</t>
    </rPh>
    <rPh sb="7" eb="8">
      <t>ツキ</t>
    </rPh>
    <rPh sb="9" eb="10">
      <t>ニチ</t>
    </rPh>
    <rPh sb="11" eb="12">
      <t>モク</t>
    </rPh>
    <rPh sb="15" eb="16">
      <t>ニチ</t>
    </rPh>
    <rPh sb="17" eb="18">
      <t>キン</t>
    </rPh>
    <rPh sb="21" eb="22">
      <t>カ</t>
    </rPh>
    <rPh sb="22" eb="23">
      <t>カン</t>
    </rPh>
    <phoneticPr fontId="2"/>
  </si>
  <si>
    <t>：調査時間内の歩行者数</t>
    <rPh sb="1" eb="3">
      <t>チョウサ</t>
    </rPh>
    <rPh sb="3" eb="5">
      <t>ジカン</t>
    </rPh>
    <rPh sb="5" eb="6">
      <t>ナイ</t>
    </rPh>
    <rPh sb="7" eb="10">
      <t>ホコウシャ</t>
    </rPh>
    <rPh sb="10" eb="11">
      <t>スウ</t>
    </rPh>
    <phoneticPr fontId="2"/>
  </si>
  <si>
    <t>たばこのポイ捨て調査については、8：30～9：30実施分については、いつの時点でポイ捨てされたのかが不明なため調査値には含めていない。</t>
    <rPh sb="6" eb="7">
      <t>ス</t>
    </rPh>
    <rPh sb="8" eb="10">
      <t>チョウサ</t>
    </rPh>
    <rPh sb="25" eb="27">
      <t>ジッシ</t>
    </rPh>
    <rPh sb="27" eb="28">
      <t>ブン</t>
    </rPh>
    <rPh sb="37" eb="39">
      <t>ジテン</t>
    </rPh>
    <rPh sb="42" eb="43">
      <t>ス</t>
    </rPh>
    <rPh sb="50" eb="52">
      <t>フメイ</t>
    </rPh>
    <phoneticPr fontId="2"/>
  </si>
  <si>
    <t>：平成２５年７月１１日（木）と１２日（金）の２日間</t>
    <rPh sb="1" eb="3">
      <t>ヘイセイ</t>
    </rPh>
    <rPh sb="5" eb="6">
      <t>ネン</t>
    </rPh>
    <rPh sb="7" eb="8">
      <t>ツキ</t>
    </rPh>
    <rPh sb="10" eb="11">
      <t>ニチ</t>
    </rPh>
    <rPh sb="12" eb="13">
      <t>モク</t>
    </rPh>
    <rPh sb="17" eb="18">
      <t>ニチ</t>
    </rPh>
    <rPh sb="19" eb="20">
      <t>キン</t>
    </rPh>
    <rPh sb="23" eb="24">
      <t>カ</t>
    </rPh>
    <rPh sb="24" eb="25">
      <t>カン</t>
    </rPh>
    <phoneticPr fontId="2"/>
  </si>
  <si>
    <t>K</t>
    <phoneticPr fontId="2"/>
  </si>
  <si>
    <t>L</t>
    <phoneticPr fontId="2"/>
  </si>
  <si>
    <t>M</t>
    <phoneticPr fontId="2"/>
  </si>
  <si>
    <t>N</t>
    <phoneticPr fontId="2"/>
  </si>
  <si>
    <t>７：３０
～
８：３０</t>
    <phoneticPr fontId="2"/>
  </si>
  <si>
    <t>１３：３０
～
１４：３０</t>
    <phoneticPr fontId="2"/>
  </si>
  <si>
    <t>１８：３０
～
１９：３０</t>
    <phoneticPr fontId="2"/>
  </si>
  <si>
    <t>喫煙所
利用者数</t>
    <rPh sb="0" eb="3">
      <t>キツエンジョ</t>
    </rPh>
    <rPh sb="4" eb="6">
      <t>リヨウ</t>
    </rPh>
    <rPh sb="6" eb="7">
      <t>シャ</t>
    </rPh>
    <rPh sb="7" eb="8">
      <t>スウ</t>
    </rPh>
    <phoneticPr fontId="2"/>
  </si>
  <si>
    <t>喫煙所
利用者数</t>
    <phoneticPr fontId="2"/>
  </si>
  <si>
    <t>10月13日
（木）</t>
    <rPh sb="2" eb="3">
      <t>ガツ</t>
    </rPh>
    <rPh sb="5" eb="6">
      <t>ニチ</t>
    </rPh>
    <rPh sb="9" eb="10">
      <t>モク</t>
    </rPh>
    <phoneticPr fontId="2"/>
  </si>
  <si>
    <t>10月13日
（木）</t>
    <phoneticPr fontId="2"/>
  </si>
  <si>
    <t>10月13日
（木）</t>
    <rPh sb="9" eb="10">
      <t>キ</t>
    </rPh>
    <phoneticPr fontId="2"/>
  </si>
  <si>
    <t>10月14日
（金）</t>
    <rPh sb="9" eb="10">
      <t>キン</t>
    </rPh>
    <phoneticPr fontId="2"/>
  </si>
  <si>
    <t>７月１１日
（木）</t>
    <rPh sb="1" eb="2">
      <t>ガツ</t>
    </rPh>
    <rPh sb="4" eb="5">
      <t>ニチ</t>
    </rPh>
    <rPh sb="8" eb="9">
      <t>モク</t>
    </rPh>
    <phoneticPr fontId="2"/>
  </si>
  <si>
    <t>７月１１日
（木）</t>
    <rPh sb="8" eb="9">
      <t>キ</t>
    </rPh>
    <phoneticPr fontId="2"/>
  </si>
  <si>
    <t>７月１２日
（金）</t>
    <rPh sb="8" eb="9">
      <t>キン</t>
    </rPh>
    <phoneticPr fontId="2"/>
  </si>
  <si>
    <t>：平成２８年１０月１３日（木）と１４日（金）の２日間</t>
    <rPh sb="1" eb="3">
      <t>ヘイセイ</t>
    </rPh>
    <rPh sb="5" eb="6">
      <t>ネン</t>
    </rPh>
    <rPh sb="8" eb="9">
      <t>ツキ</t>
    </rPh>
    <rPh sb="11" eb="12">
      <t>ニチ</t>
    </rPh>
    <rPh sb="13" eb="14">
      <t>モク</t>
    </rPh>
    <rPh sb="18" eb="19">
      <t>ニチ</t>
    </rPh>
    <rPh sb="20" eb="21">
      <t>キン</t>
    </rPh>
    <rPh sb="24" eb="25">
      <t>カ</t>
    </rPh>
    <rPh sb="25" eb="26">
      <t>カン</t>
    </rPh>
    <phoneticPr fontId="2"/>
  </si>
  <si>
    <t>：八王子駅北口10地点での歩行者数と歩行喫煙者数、北口周辺の喫煙スポット利用者数</t>
    <rPh sb="1" eb="2">
      <t>ハチ</t>
    </rPh>
    <rPh sb="2" eb="4">
      <t>オウジ</t>
    </rPh>
    <rPh sb="4" eb="5">
      <t>エキ</t>
    </rPh>
    <rPh sb="5" eb="7">
      <t>キタグチ</t>
    </rPh>
    <rPh sb="9" eb="11">
      <t>チテン</t>
    </rPh>
    <rPh sb="13" eb="15">
      <t>ホコウ</t>
    </rPh>
    <rPh sb="15" eb="16">
      <t>モノ</t>
    </rPh>
    <rPh sb="16" eb="17">
      <t>スウ</t>
    </rPh>
    <rPh sb="18" eb="20">
      <t>ホコウ</t>
    </rPh>
    <rPh sb="20" eb="22">
      <t>キツエン</t>
    </rPh>
    <rPh sb="22" eb="23">
      <t>モノ</t>
    </rPh>
    <rPh sb="23" eb="24">
      <t>スウ</t>
    </rPh>
    <rPh sb="25" eb="27">
      <t>キタグチ</t>
    </rPh>
    <rPh sb="27" eb="29">
      <t>シュウヘン</t>
    </rPh>
    <rPh sb="30" eb="32">
      <t>キツエン</t>
    </rPh>
    <rPh sb="36" eb="38">
      <t>リヨウ</t>
    </rPh>
    <rPh sb="38" eb="39">
      <t>シャ</t>
    </rPh>
    <rPh sb="39" eb="40">
      <t>スウ</t>
    </rPh>
    <phoneticPr fontId="2"/>
  </si>
  <si>
    <t>　・東急スクエア前喫煙スポット（K地点）　621人</t>
    <rPh sb="2" eb="4">
      <t>トウキュウ</t>
    </rPh>
    <rPh sb="8" eb="9">
      <t>マエ</t>
    </rPh>
    <rPh sb="9" eb="11">
      <t>キツエン</t>
    </rPh>
    <rPh sb="17" eb="19">
      <t>チテン</t>
    </rPh>
    <rPh sb="24" eb="25">
      <t>ニン</t>
    </rPh>
    <phoneticPr fontId="2"/>
  </si>
  <si>
    <t>　・中町公園喫煙スポット（L地点）　158人</t>
    <rPh sb="2" eb="3">
      <t>ナカ</t>
    </rPh>
    <rPh sb="3" eb="4">
      <t>チョウ</t>
    </rPh>
    <rPh sb="4" eb="6">
      <t>コウエン</t>
    </rPh>
    <rPh sb="6" eb="8">
      <t>キツエン</t>
    </rPh>
    <rPh sb="14" eb="16">
      <t>チテン</t>
    </rPh>
    <rPh sb="21" eb="22">
      <t>ニン</t>
    </rPh>
    <phoneticPr fontId="2"/>
  </si>
  <si>
    <t>　・京王プラザホテル前喫煙スポット（M地点）　392人　</t>
    <rPh sb="2" eb="4">
      <t>ケイオウ</t>
    </rPh>
    <rPh sb="10" eb="11">
      <t>マエ</t>
    </rPh>
    <rPh sb="11" eb="13">
      <t>キツエン</t>
    </rPh>
    <rPh sb="19" eb="21">
      <t>チテン</t>
    </rPh>
    <rPh sb="26" eb="27">
      <t>ニン</t>
    </rPh>
    <phoneticPr fontId="2"/>
  </si>
  <si>
    <t>　・京王八王子駅前喫煙スポット（N地点）　369人</t>
    <rPh sb="2" eb="4">
      <t>ケイオウ</t>
    </rPh>
    <rPh sb="4" eb="7">
      <t>ハチオウジ</t>
    </rPh>
    <rPh sb="7" eb="8">
      <t>エキ</t>
    </rPh>
    <rPh sb="8" eb="9">
      <t>マエ</t>
    </rPh>
    <rPh sb="9" eb="11">
      <t>キツエン</t>
    </rPh>
    <rPh sb="17" eb="19">
      <t>チテン</t>
    </rPh>
    <rPh sb="24" eb="25">
      <t>ニン</t>
    </rPh>
    <phoneticPr fontId="2"/>
  </si>
  <si>
    <r>
      <t>　喫煙スポット利用者数（1日計）　　</t>
    </r>
    <r>
      <rPr>
        <b/>
        <sz val="11"/>
        <rFont val="ＭＳ Ｐゴシック"/>
        <family val="3"/>
        <charset val="128"/>
      </rPr>
      <t>1,540人</t>
    </r>
    <rPh sb="1" eb="3">
      <t>キツエン</t>
    </rPh>
    <rPh sb="7" eb="9">
      <t>リヨウ</t>
    </rPh>
    <rPh sb="9" eb="10">
      <t>シャ</t>
    </rPh>
    <rPh sb="10" eb="11">
      <t>スウ</t>
    </rPh>
    <rPh sb="13" eb="14">
      <t>ニチ</t>
    </rPh>
    <rPh sb="14" eb="15">
      <t>ケイ</t>
    </rPh>
    <rPh sb="23" eb="24">
      <t>ニン</t>
    </rPh>
    <phoneticPr fontId="2"/>
  </si>
  <si>
    <t>●歩行者数及び歩行喫煙者数調査結果</t>
    <rPh sb="1" eb="4">
      <t>ホコウシャ</t>
    </rPh>
    <rPh sb="4" eb="5">
      <t>スウ</t>
    </rPh>
    <rPh sb="5" eb="6">
      <t>オヨ</t>
    </rPh>
    <rPh sb="7" eb="9">
      <t>ホコウ</t>
    </rPh>
    <rPh sb="9" eb="11">
      <t>キツエン</t>
    </rPh>
    <rPh sb="11" eb="12">
      <t>シャ</t>
    </rPh>
    <rPh sb="12" eb="13">
      <t>スウ</t>
    </rPh>
    <rPh sb="13" eb="15">
      <t>チョウサ</t>
    </rPh>
    <rPh sb="15" eb="17">
      <t>ケッカ</t>
    </rPh>
    <phoneticPr fontId="2"/>
  </si>
  <si>
    <t>●喫煙スポット利用者数調査結果</t>
    <rPh sb="1" eb="3">
      <t>キツエン</t>
    </rPh>
    <rPh sb="7" eb="9">
      <t>リヨウ</t>
    </rPh>
    <rPh sb="9" eb="10">
      <t>シャ</t>
    </rPh>
    <rPh sb="10" eb="11">
      <t>スウ</t>
    </rPh>
    <rPh sb="11" eb="13">
      <t>チョウサ</t>
    </rPh>
    <rPh sb="13" eb="15">
      <t>ケッカ</t>
    </rPh>
    <phoneticPr fontId="2"/>
  </si>
  <si>
    <t>●ポイ捨て吸い殻調査結果</t>
    <rPh sb="3" eb="4">
      <t>ス</t>
    </rPh>
    <rPh sb="5" eb="6">
      <t>ス</t>
    </rPh>
    <rPh sb="7" eb="8">
      <t>ガラ</t>
    </rPh>
    <rPh sb="8" eb="10">
      <t>チョウサ</t>
    </rPh>
    <rPh sb="10" eb="12">
      <t>ケッカ</t>
    </rPh>
    <phoneticPr fontId="2"/>
  </si>
  <si>
    <t>　歩行喫煙者率　0.15％</t>
    <rPh sb="6" eb="7">
      <t>リツ</t>
    </rPh>
    <phoneticPr fontId="2"/>
  </si>
  <si>
    <t>令和2年
10月実施</t>
    <rPh sb="0" eb="2">
      <t>レイワ</t>
    </rPh>
    <phoneticPr fontId="2"/>
  </si>
  <si>
    <t>出典：環境政策課資料</t>
  </si>
  <si>
    <t>平成18年
7月実施</t>
  </si>
  <si>
    <t>平成19年
7月実施</t>
  </si>
  <si>
    <t>平成20年
7月実施</t>
  </si>
  <si>
    <t>平成21年
7月実施</t>
  </si>
  <si>
    <t>平成22年
7月実施</t>
  </si>
  <si>
    <t>平成25年
7月実施</t>
  </si>
  <si>
    <t>平成28年
10月実施</t>
  </si>
  <si>
    <t>歩行喫煙率（％）</t>
  </si>
  <si>
    <t>ポイ捨て数（本）</t>
  </si>
  <si>
    <t>■喫煙者等実態調査結果の推移</t>
  </si>
  <si>
    <t>年月</t>
  </si>
  <si>
    <t>平成22年
5月実施</t>
  </si>
  <si>
    <t>平成23年
7月実施</t>
  </si>
  <si>
    <t>平成24年
7月実施</t>
  </si>
  <si>
    <t>平成26年
8月実施</t>
  </si>
  <si>
    <t>平成29年
10月実施</t>
  </si>
  <si>
    <t>令和2年
11月実施</t>
    <rPh sb="0" eb="2">
      <t>レイワ</t>
    </rPh>
    <rPh sb="3" eb="4">
      <t>ネン</t>
    </rPh>
    <rPh sb="7" eb="8">
      <t>ガツ</t>
    </rPh>
    <rPh sb="8" eb="10">
      <t>ジッシ</t>
    </rPh>
    <phoneticPr fontId="2"/>
  </si>
  <si>
    <t>平成19年6月実施</t>
  </si>
  <si>
    <t>平成20年7月実施</t>
  </si>
  <si>
    <t>平成21年7月実施</t>
  </si>
  <si>
    <t>平成22年7月実施</t>
  </si>
  <si>
    <t>平成23年7月実施</t>
  </si>
  <si>
    <t>平成24年6月実施</t>
  </si>
  <si>
    <t>平成27年10月実施</t>
  </si>
  <si>
    <t>平成30年10月実施</t>
  </si>
  <si>
    <t>平成19年
6月実施</t>
  </si>
  <si>
    <t>平成21年
6月実施</t>
  </si>
  <si>
    <t>平成22年
6月実施</t>
  </si>
  <si>
    <t>平成23年
6月実施</t>
  </si>
  <si>
    <t>平成24年
6月実施</t>
  </si>
  <si>
    <t>平成27年
10月実施</t>
  </si>
  <si>
    <t>平成30年
10月実施</t>
  </si>
  <si>
    <t>八王子みなみ野駅周辺</t>
    <phoneticPr fontId="2"/>
  </si>
  <si>
    <t>平成26年3月実施</t>
    <phoneticPr fontId="2"/>
  </si>
  <si>
    <t>平成27年4月実施</t>
    <phoneticPr fontId="2"/>
  </si>
  <si>
    <t>平成28年4月実施</t>
    <phoneticPr fontId="2"/>
  </si>
  <si>
    <t>平成29年4月実施</t>
    <phoneticPr fontId="2"/>
  </si>
  <si>
    <t>平成30年4月実施</t>
    <phoneticPr fontId="2"/>
  </si>
  <si>
    <t>京王堀之内駅周辺</t>
    <phoneticPr fontId="2"/>
  </si>
  <si>
    <t>平成26年12月実施</t>
    <phoneticPr fontId="2"/>
  </si>
  <si>
    <t>平成27年12月実施</t>
    <phoneticPr fontId="2"/>
  </si>
  <si>
    <t>平成28年12月実施</t>
    <phoneticPr fontId="2"/>
  </si>
  <si>
    <t>平成29年12月実施</t>
    <phoneticPr fontId="2"/>
  </si>
  <si>
    <t>平成30年12月実施</t>
    <phoneticPr fontId="2"/>
  </si>
  <si>
    <t>八王子駅北口周辺（平成１９年４月１日から禁止地区に指定）</t>
    <rPh sb="9" eb="11">
      <t>ヘイセイ</t>
    </rPh>
    <rPh sb="13" eb="14">
      <t>ネン</t>
    </rPh>
    <rPh sb="15" eb="16">
      <t>ガツ</t>
    </rPh>
    <rPh sb="17" eb="18">
      <t>ニチ</t>
    </rPh>
    <rPh sb="25" eb="27">
      <t>シテイ</t>
    </rPh>
    <phoneticPr fontId="2"/>
  </si>
  <si>
    <t>八王子駅南口周辺（平成22年11月25日から禁止地区に指定）</t>
    <phoneticPr fontId="2"/>
  </si>
  <si>
    <t>西八王子駅周辺（平成21年４月１日から禁止地区に指定）</t>
    <rPh sb="0" eb="5">
      <t>ニシハチオウジエキ</t>
    </rPh>
    <phoneticPr fontId="2"/>
  </si>
  <si>
    <t>高尾駅周辺（平成21年４月１日から禁止地区に指定）</t>
    <phoneticPr fontId="2"/>
  </si>
  <si>
    <t>南大沢駅周辺（平成20年４月１日から禁止地区に指定）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</si>
</sst>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 "/>
    <numFmt numFmtId="178" formatCode="#,##0_);[Red]\(#,##0\)"/>
    <numFmt numFmtId="179" formatCode="0.0%"/>
    <numFmt numFmtId="180"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5"/>
      <name val="ＭＳ Ｐゴシック"/>
      <family val="3"/>
      <charset val="128"/>
    </font>
    <font>
      <sz val="20"/>
      <name val="ＭＳ ゴシック"/>
      <family val="3"/>
      <charset val="128"/>
    </font>
    <font>
      <sz val="9.5"/>
      <name val="ＭＳ ゴシック"/>
      <family val="3"/>
      <charset val="128"/>
    </font>
    <font>
      <b/>
      <sz val="9.5"/>
      <name val="ＭＳ ゴシック"/>
      <family val="3"/>
      <charset val="128"/>
    </font>
    <font>
      <sz val="11"/>
      <name val="ＭＳ ゴシック"/>
      <family val="3"/>
      <charset val="128"/>
    </font>
    <font>
      <b/>
      <sz val="11"/>
      <name val="ＭＳ Ｐゴシック"/>
      <family val="3"/>
      <charset val="128"/>
    </font>
    <font>
      <b/>
      <sz val="11"/>
      <name val="ＭＳ ゴシック"/>
      <family val="3"/>
      <charset val="128"/>
    </font>
    <font>
      <sz val="9"/>
      <name val="ＭＳ Ｐゴシック"/>
      <family val="3"/>
      <charset val="128"/>
    </font>
    <font>
      <b/>
      <u/>
      <sz val="20"/>
      <name val="ＭＳ ゴシック"/>
      <family val="3"/>
      <charset val="128"/>
    </font>
    <font>
      <sz val="9"/>
      <name val="ＭＳ ゴシック"/>
      <family val="3"/>
      <charset val="128"/>
    </font>
    <font>
      <sz val="9.5"/>
      <color indexed="12"/>
      <name val="ＭＳ ゴシック"/>
      <family val="3"/>
      <charset val="128"/>
    </font>
    <font>
      <sz val="10"/>
      <name val="ＭＳ ゴシック"/>
      <family val="3"/>
      <charset val="128"/>
    </font>
    <font>
      <sz val="11"/>
      <name val="ＭＳ Ｐゴシック"/>
      <family val="3"/>
      <charset val="128"/>
      <scheme val="minor"/>
    </font>
    <font>
      <sz val="9.5"/>
      <color theme="1"/>
      <name val="ＭＳ ゴシック"/>
      <family val="3"/>
      <charset val="128"/>
    </font>
    <font>
      <sz val="11"/>
      <color theme="1"/>
      <name val="ＭＳ Ｐゴシック"/>
      <family val="3"/>
      <charset val="128"/>
    </font>
    <font>
      <sz val="9.5"/>
      <name val="ＭＳ Ｐゴシック"/>
      <family val="3"/>
      <charset val="128"/>
      <scheme val="minor"/>
    </font>
    <font>
      <sz val="11"/>
      <color theme="1"/>
      <name val="ＭＳ Ｐゴシック"/>
      <family val="2"/>
      <charset val="128"/>
      <scheme val="minor"/>
    </font>
  </fonts>
  <fills count="9">
    <fill>
      <patternFill patternType="none"/>
    </fill>
    <fill>
      <patternFill patternType="gray125"/>
    </fill>
    <fill>
      <patternFill patternType="solid">
        <fgColor indexed="13"/>
        <bgColor indexed="64"/>
      </patternFill>
    </fill>
    <fill>
      <patternFill patternType="solid">
        <fgColor indexed="12"/>
        <bgColor indexed="64"/>
      </patternFill>
    </fill>
    <fill>
      <patternFill patternType="solid">
        <fgColor indexed="18"/>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116">
    <border>
      <left/>
      <right/>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double">
        <color indexed="64"/>
      </right>
      <top/>
      <bottom style="medium">
        <color indexed="64"/>
      </bottom>
      <diagonal/>
    </border>
    <border>
      <left style="double">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top style="thin">
        <color indexed="64"/>
      </top>
      <bottom/>
      <diagonal/>
    </border>
    <border>
      <left style="double">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uble">
        <color indexed="64"/>
      </right>
      <top/>
      <bottom/>
      <diagonal/>
    </border>
    <border>
      <left style="double">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medium">
        <color indexed="64"/>
      </right>
      <top/>
      <bottom style="thin">
        <color indexed="64"/>
      </bottom>
      <diagonal/>
    </border>
    <border>
      <left style="hair">
        <color indexed="64"/>
      </left>
      <right style="medium">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double">
        <color indexed="64"/>
      </left>
      <right style="hair">
        <color indexed="64"/>
      </right>
      <top style="thin">
        <color indexed="64"/>
      </top>
      <bottom style="double">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double">
        <color indexed="64"/>
      </top>
      <bottom style="double">
        <color indexed="64"/>
      </bottom>
      <diagonal/>
    </border>
    <border>
      <left style="hair">
        <color indexed="64"/>
      </left>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double">
        <color indexed="64"/>
      </bottom>
      <diagonal/>
    </border>
    <border>
      <left style="hair">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top style="medium">
        <color indexed="64"/>
      </top>
      <bottom/>
      <diagonal/>
    </border>
    <border>
      <left style="medium">
        <color indexed="64"/>
      </left>
      <right style="hair">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top style="medium">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double">
        <color indexed="64"/>
      </right>
      <top style="double">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8">
    <xf numFmtId="0" fontId="0" fillId="0" borderId="0"/>
    <xf numFmtId="38" fontId="1" fillId="0" borderId="0" applyFont="0" applyFill="0" applyBorder="0" applyAlignment="0" applyProtection="0"/>
    <xf numFmtId="0" fontId="1" fillId="0" borderId="0"/>
    <xf numFmtId="0" fontId="19" fillId="0" borderId="0">
      <alignment vertical="center"/>
    </xf>
    <xf numFmtId="38"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13">
    <xf numFmtId="0" fontId="0" fillId="0" borderId="0" xfId="0"/>
    <xf numFmtId="49" fontId="5" fillId="0" borderId="0" xfId="0" applyNumberFormat="1" applyFont="1" applyAlignment="1">
      <alignment horizontal="center"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38" fontId="5" fillId="0" borderId="3" xfId="1" applyFont="1" applyBorder="1" applyAlignment="1">
      <alignment horizontal="center" vertical="center" wrapText="1"/>
    </xf>
    <xf numFmtId="38" fontId="5" fillId="0" borderId="4" xfId="1" applyFont="1" applyBorder="1" applyAlignment="1">
      <alignment horizontal="center" vertical="center" shrinkToFit="1"/>
    </xf>
    <xf numFmtId="38" fontId="5" fillId="0" borderId="5"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176" fontId="5" fillId="0" borderId="7" xfId="1" applyNumberFormat="1" applyFont="1" applyBorder="1" applyAlignment="1">
      <alignment horizontal="center" vertical="center" wrapText="1"/>
    </xf>
    <xf numFmtId="38" fontId="5" fillId="0" borderId="8" xfId="1" applyFont="1" applyBorder="1" applyAlignment="1">
      <alignment horizontal="center" vertical="center" shrinkToFit="1"/>
    </xf>
    <xf numFmtId="177" fontId="5" fillId="0" borderId="9" xfId="0" applyNumberFormat="1" applyFont="1" applyBorder="1" applyAlignment="1">
      <alignment horizontal="center" vertical="center"/>
    </xf>
    <xf numFmtId="177" fontId="5" fillId="0" borderId="10" xfId="0" applyNumberFormat="1" applyFont="1" applyBorder="1" applyAlignment="1">
      <alignment horizontal="center" vertical="center" shrinkToFit="1"/>
    </xf>
    <xf numFmtId="177" fontId="5" fillId="0" borderId="11" xfId="0" applyNumberFormat="1" applyFont="1" applyBorder="1" applyAlignment="1">
      <alignment horizontal="center" vertical="center" shrinkToFit="1"/>
    </xf>
    <xf numFmtId="38" fontId="0" fillId="0" borderId="0" xfId="1" applyFont="1"/>
    <xf numFmtId="49" fontId="7" fillId="0" borderId="0" xfId="0" applyNumberFormat="1" applyFont="1" applyBorder="1" applyAlignment="1">
      <alignment horizontal="left" vertical="center"/>
    </xf>
    <xf numFmtId="0" fontId="8" fillId="0" borderId="0" xfId="0" applyFont="1"/>
    <xf numFmtId="49" fontId="5" fillId="0" borderId="0" xfId="0" applyNumberFormat="1" applyFont="1" applyAlignment="1">
      <alignment horizontal="left" vertical="center"/>
    </xf>
    <xf numFmtId="176" fontId="7" fillId="0" borderId="0" xfId="1" applyNumberFormat="1" applyFont="1" applyAlignment="1">
      <alignment horizontal="center" vertical="center"/>
    </xf>
    <xf numFmtId="49" fontId="3" fillId="0" borderId="12" xfId="0" applyNumberFormat="1" applyFont="1" applyBorder="1" applyAlignment="1">
      <alignment horizontal="center" vertical="center" wrapText="1"/>
    </xf>
    <xf numFmtId="0" fontId="0" fillId="0" borderId="13" xfId="0" applyBorder="1" applyAlignment="1">
      <alignment horizontal="center" vertical="center"/>
    </xf>
    <xf numFmtId="177" fontId="5" fillId="0" borderId="14" xfId="0" applyNumberFormat="1" applyFont="1" applyBorder="1" applyAlignment="1">
      <alignment horizontal="center" vertical="center"/>
    </xf>
    <xf numFmtId="0" fontId="0" fillId="0" borderId="15" xfId="0" applyBorder="1" applyAlignment="1">
      <alignment horizontal="center" vertical="center"/>
    </xf>
    <xf numFmtId="178" fontId="5" fillId="0" borderId="16" xfId="0" applyNumberFormat="1" applyFont="1" applyBorder="1" applyAlignment="1">
      <alignment horizontal="center" vertical="center"/>
    </xf>
    <xf numFmtId="178" fontId="5" fillId="0" borderId="17" xfId="1" applyNumberFormat="1" applyFont="1" applyBorder="1" applyAlignment="1">
      <alignment horizontal="center" vertical="center"/>
    </xf>
    <xf numFmtId="178" fontId="5" fillId="0" borderId="17" xfId="0" applyNumberFormat="1" applyFont="1" applyBorder="1" applyAlignment="1">
      <alignment horizontal="center" vertical="center"/>
    </xf>
    <xf numFmtId="178" fontId="5" fillId="0" borderId="18" xfId="0" applyNumberFormat="1" applyFont="1" applyBorder="1" applyAlignment="1">
      <alignment horizontal="center" vertical="center"/>
    </xf>
    <xf numFmtId="177" fontId="5" fillId="0" borderId="19" xfId="0" applyNumberFormat="1" applyFont="1" applyBorder="1" applyAlignment="1">
      <alignment horizontal="center" vertical="center"/>
    </xf>
    <xf numFmtId="178" fontId="5" fillId="0" borderId="20" xfId="0" applyNumberFormat="1" applyFont="1" applyBorder="1" applyAlignment="1">
      <alignment horizontal="center" vertical="center"/>
    </xf>
    <xf numFmtId="178" fontId="5" fillId="0" borderId="21" xfId="1" applyNumberFormat="1" applyFont="1" applyBorder="1" applyAlignment="1">
      <alignment horizontal="center" vertical="center"/>
    </xf>
    <xf numFmtId="178" fontId="5" fillId="0" borderId="21" xfId="0" applyNumberFormat="1" applyFont="1" applyBorder="1" applyAlignment="1">
      <alignment horizontal="center" vertical="center"/>
    </xf>
    <xf numFmtId="178" fontId="5" fillId="0" borderId="22" xfId="0" applyNumberFormat="1" applyFont="1" applyBorder="1" applyAlignment="1">
      <alignment horizontal="center" vertical="center"/>
    </xf>
    <xf numFmtId="49" fontId="3" fillId="0" borderId="23"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38" fontId="5" fillId="0" borderId="25" xfId="1" applyFont="1" applyBorder="1" applyAlignment="1">
      <alignment horizontal="center" vertical="center"/>
    </xf>
    <xf numFmtId="38" fontId="5" fillId="0" borderId="26" xfId="1" applyFont="1" applyBorder="1" applyAlignment="1">
      <alignment horizontal="center" vertical="center" shrinkToFit="1"/>
    </xf>
    <xf numFmtId="38" fontId="5" fillId="0" borderId="27" xfId="1" applyFont="1" applyBorder="1" applyAlignment="1">
      <alignment horizontal="center" vertical="center" shrinkToFit="1"/>
    </xf>
    <xf numFmtId="38" fontId="9" fillId="2" borderId="28" xfId="1" applyFont="1" applyFill="1" applyBorder="1" applyAlignment="1">
      <alignment horizontal="center" vertical="center"/>
    </xf>
    <xf numFmtId="38" fontId="9" fillId="2" borderId="29" xfId="1" applyFont="1" applyFill="1" applyBorder="1" applyAlignment="1">
      <alignment horizontal="center" vertical="center"/>
    </xf>
    <xf numFmtId="38" fontId="9" fillId="2" borderId="29" xfId="1" applyFont="1" applyFill="1" applyBorder="1" applyAlignment="1">
      <alignment horizontal="center" vertical="center" wrapText="1"/>
    </xf>
    <xf numFmtId="176" fontId="9" fillId="2" borderId="30" xfId="1" applyNumberFormat="1" applyFont="1" applyFill="1" applyBorder="1" applyAlignment="1">
      <alignment horizontal="center" vertical="center" wrapText="1"/>
    </xf>
    <xf numFmtId="177" fontId="9" fillId="2" borderId="31" xfId="0" applyNumberFormat="1" applyFont="1" applyFill="1" applyBorder="1" applyAlignment="1">
      <alignment horizontal="center" vertical="center"/>
    </xf>
    <xf numFmtId="38" fontId="9" fillId="2" borderId="16" xfId="1" applyFont="1" applyFill="1" applyBorder="1" applyAlignment="1">
      <alignment horizontal="center" vertical="center"/>
    </xf>
    <xf numFmtId="38" fontId="9" fillId="2" borderId="17" xfId="1" applyFont="1" applyFill="1" applyBorder="1" applyAlignment="1">
      <alignment horizontal="center" vertical="center" shrinkToFit="1"/>
    </xf>
    <xf numFmtId="38" fontId="9" fillId="2" borderId="18" xfId="1" applyFont="1" applyFill="1" applyBorder="1" applyAlignment="1">
      <alignment horizontal="center" vertical="center" shrinkToFit="1"/>
    </xf>
    <xf numFmtId="177" fontId="9" fillId="2" borderId="19" xfId="0" applyNumberFormat="1" applyFont="1" applyFill="1" applyBorder="1" applyAlignment="1">
      <alignment horizontal="center" vertical="center" shrinkToFit="1"/>
    </xf>
    <xf numFmtId="0" fontId="0" fillId="0" borderId="32" xfId="0" applyBorder="1" applyAlignment="1">
      <alignment horizontal="center" vertical="center"/>
    </xf>
    <xf numFmtId="178" fontId="5" fillId="0" borderId="33" xfId="0" applyNumberFormat="1" applyFont="1" applyBorder="1" applyAlignment="1">
      <alignment horizontal="center" vertical="center"/>
    </xf>
    <xf numFmtId="178" fontId="5" fillId="0" borderId="34" xfId="1" applyNumberFormat="1" applyFont="1" applyBorder="1" applyAlignment="1">
      <alignment horizontal="center" vertical="center"/>
    </xf>
    <xf numFmtId="178" fontId="5" fillId="0" borderId="34" xfId="0" applyNumberFormat="1" applyFont="1" applyBorder="1" applyAlignment="1">
      <alignment horizontal="center" vertical="center"/>
    </xf>
    <xf numFmtId="178" fontId="5" fillId="0" borderId="35" xfId="0" applyNumberFormat="1" applyFont="1" applyBorder="1" applyAlignment="1">
      <alignment horizontal="center" vertical="center"/>
    </xf>
    <xf numFmtId="177" fontId="5" fillId="0" borderId="36" xfId="0" applyNumberFormat="1" applyFont="1" applyBorder="1" applyAlignment="1">
      <alignment horizontal="center" vertical="center"/>
    </xf>
    <xf numFmtId="49" fontId="3" fillId="0" borderId="37" xfId="0" applyNumberFormat="1" applyFont="1" applyBorder="1" applyAlignment="1">
      <alignment horizontal="center" vertical="center" wrapText="1"/>
    </xf>
    <xf numFmtId="49" fontId="3" fillId="0" borderId="38" xfId="0" applyNumberFormat="1" applyFont="1" applyBorder="1" applyAlignment="1">
      <alignment horizontal="center" vertical="center" wrapText="1"/>
    </xf>
    <xf numFmtId="49" fontId="3" fillId="0" borderId="39" xfId="0" applyNumberFormat="1" applyFont="1" applyBorder="1" applyAlignment="1">
      <alignment horizontal="center" vertical="center" wrapText="1"/>
    </xf>
    <xf numFmtId="38" fontId="5" fillId="0" borderId="39" xfId="1" applyFont="1" applyBorder="1" applyAlignment="1">
      <alignment horizontal="center" vertical="center"/>
    </xf>
    <xf numFmtId="38" fontId="5" fillId="0" borderId="39" xfId="1" applyFont="1" applyBorder="1" applyAlignment="1">
      <alignment horizontal="center" vertical="center" shrinkToFit="1"/>
    </xf>
    <xf numFmtId="177" fontId="5" fillId="0" borderId="39"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49" fontId="5" fillId="0" borderId="40" xfId="0" applyNumberFormat="1" applyFont="1" applyBorder="1" applyAlignment="1">
      <alignment horizontal="center" vertical="center" wrapText="1"/>
    </xf>
    <xf numFmtId="38" fontId="5" fillId="0" borderId="41" xfId="1" applyFont="1" applyBorder="1" applyAlignment="1">
      <alignment horizontal="center" vertical="center"/>
    </xf>
    <xf numFmtId="38" fontId="5" fillId="0" borderId="42" xfId="1" applyFont="1" applyBorder="1" applyAlignment="1">
      <alignment horizontal="center" vertical="center"/>
    </xf>
    <xf numFmtId="38" fontId="5" fillId="0" borderId="42" xfId="1" applyFont="1" applyBorder="1" applyAlignment="1">
      <alignment horizontal="center" vertical="center" wrapText="1"/>
    </xf>
    <xf numFmtId="176" fontId="5" fillId="0" borderId="43" xfId="1" applyNumberFormat="1" applyFont="1" applyBorder="1" applyAlignment="1">
      <alignment horizontal="center" vertical="center" wrapText="1"/>
    </xf>
    <xf numFmtId="177" fontId="5" fillId="0" borderId="44" xfId="0" applyNumberFormat="1" applyFont="1" applyBorder="1" applyAlignment="1">
      <alignment horizontal="center" vertical="center"/>
    </xf>
    <xf numFmtId="0" fontId="0" fillId="0" borderId="0" xfId="0" applyBorder="1"/>
    <xf numFmtId="49" fontId="6" fillId="0" borderId="20"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3" fillId="0" borderId="46" xfId="0" applyNumberFormat="1" applyFont="1" applyBorder="1" applyAlignment="1">
      <alignment horizontal="center" vertical="center" wrapText="1"/>
    </xf>
    <xf numFmtId="0" fontId="0" fillId="0" borderId="47" xfId="0" applyBorder="1" applyAlignment="1">
      <alignment horizontal="center" vertical="center"/>
    </xf>
    <xf numFmtId="178" fontId="5" fillId="0" borderId="6" xfId="0" applyNumberFormat="1" applyFont="1" applyBorder="1" applyAlignment="1">
      <alignment horizontal="center" vertical="center"/>
    </xf>
    <xf numFmtId="178" fontId="5" fillId="0" borderId="4" xfId="1"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48" xfId="0" applyNumberFormat="1" applyFont="1" applyBorder="1" applyAlignment="1">
      <alignment horizontal="center" vertical="center"/>
    </xf>
    <xf numFmtId="177" fontId="5" fillId="0" borderId="10" xfId="0" applyNumberFormat="1" applyFont="1" applyBorder="1" applyAlignment="1">
      <alignment horizontal="center" vertical="center"/>
    </xf>
    <xf numFmtId="38" fontId="1" fillId="0" borderId="0" xfId="1"/>
    <xf numFmtId="38" fontId="1" fillId="0" borderId="0" xfId="1" applyBorder="1"/>
    <xf numFmtId="179" fontId="9" fillId="0" borderId="49" xfId="0" applyNumberFormat="1" applyFont="1" applyFill="1" applyBorder="1" applyAlignment="1">
      <alignment horizontal="center" vertical="center" wrapText="1"/>
    </xf>
    <xf numFmtId="179" fontId="9" fillId="0" borderId="50" xfId="0" applyNumberFormat="1" applyFont="1" applyFill="1" applyBorder="1" applyAlignment="1">
      <alignment horizontal="center" vertical="center" wrapText="1"/>
    </xf>
    <xf numFmtId="179" fontId="9" fillId="0" borderId="51" xfId="0" applyNumberFormat="1" applyFont="1" applyFill="1" applyBorder="1" applyAlignment="1">
      <alignment horizontal="center" vertical="center" wrapText="1"/>
    </xf>
    <xf numFmtId="179" fontId="9" fillId="0" borderId="52" xfId="1" applyNumberFormat="1" applyFont="1" applyFill="1" applyBorder="1" applyAlignment="1">
      <alignment horizontal="center" vertical="center"/>
    </xf>
    <xf numFmtId="179" fontId="9" fillId="0" borderId="53" xfId="1" applyNumberFormat="1" applyFont="1" applyFill="1" applyBorder="1" applyAlignment="1">
      <alignment horizontal="center" vertical="center"/>
    </xf>
    <xf numFmtId="179" fontId="9" fillId="0" borderId="54" xfId="1" applyNumberFormat="1" applyFont="1" applyFill="1" applyBorder="1" applyAlignment="1">
      <alignment horizontal="center" vertical="center"/>
    </xf>
    <xf numFmtId="179" fontId="9" fillId="0" borderId="55" xfId="1" applyNumberFormat="1" applyFont="1" applyFill="1" applyBorder="1" applyAlignment="1">
      <alignment horizontal="center" vertical="center"/>
    </xf>
    <xf numFmtId="49" fontId="6" fillId="0" borderId="56" xfId="0" applyNumberFormat="1" applyFont="1" applyBorder="1" applyAlignment="1">
      <alignment horizontal="center" vertical="center"/>
    </xf>
    <xf numFmtId="49" fontId="6" fillId="0" borderId="57" xfId="0" applyNumberFormat="1" applyFont="1" applyBorder="1" applyAlignment="1">
      <alignment horizontal="center" vertical="center"/>
    </xf>
    <xf numFmtId="178" fontId="5" fillId="0" borderId="58" xfId="0" applyNumberFormat="1" applyFont="1" applyBorder="1" applyAlignment="1">
      <alignment horizontal="center" vertical="center"/>
    </xf>
    <xf numFmtId="178" fontId="5" fillId="0" borderId="59" xfId="1" applyNumberFormat="1" applyFont="1" applyBorder="1" applyAlignment="1">
      <alignment horizontal="center" vertical="center"/>
    </xf>
    <xf numFmtId="178" fontId="5" fillId="0" borderId="59" xfId="0" applyNumberFormat="1" applyFont="1" applyBorder="1" applyAlignment="1">
      <alignment horizontal="center" vertical="center"/>
    </xf>
    <xf numFmtId="178" fontId="5" fillId="0" borderId="60" xfId="0" applyNumberFormat="1" applyFont="1" applyBorder="1" applyAlignment="1">
      <alignment horizontal="center" vertical="center"/>
    </xf>
    <xf numFmtId="178" fontId="5" fillId="0" borderId="57" xfId="1" applyNumberFormat="1" applyFont="1" applyBorder="1" applyAlignment="1">
      <alignment horizontal="center" vertical="center"/>
    </xf>
    <xf numFmtId="178" fontId="5" fillId="0" borderId="57" xfId="0" applyNumberFormat="1" applyFont="1" applyBorder="1" applyAlignment="1">
      <alignment horizontal="center" vertical="center"/>
    </xf>
    <xf numFmtId="49" fontId="5" fillId="0" borderId="22" xfId="0" applyNumberFormat="1" applyFont="1" applyFill="1" applyBorder="1" applyAlignment="1">
      <alignment horizontal="center" vertical="center"/>
    </xf>
    <xf numFmtId="178" fontId="5" fillId="0" borderId="35" xfId="0" applyNumberFormat="1" applyFont="1" applyFill="1" applyBorder="1" applyAlignment="1">
      <alignment horizontal="center" vertical="center"/>
    </xf>
    <xf numFmtId="178" fontId="5" fillId="0" borderId="8" xfId="0" applyNumberFormat="1" applyFont="1" applyFill="1" applyBorder="1" applyAlignment="1">
      <alignment horizontal="center" vertical="center"/>
    </xf>
    <xf numFmtId="178" fontId="5" fillId="0" borderId="57" xfId="0" applyNumberFormat="1" applyFont="1" applyFill="1" applyBorder="1" applyAlignment="1">
      <alignment horizontal="center" vertical="center"/>
    </xf>
    <xf numFmtId="178" fontId="5" fillId="0" borderId="61" xfId="0" applyNumberFormat="1" applyFont="1" applyFill="1" applyBorder="1" applyAlignment="1">
      <alignment horizontal="center" vertical="center"/>
    </xf>
    <xf numFmtId="177" fontId="0" fillId="0" borderId="0" xfId="0" applyNumberFormat="1"/>
    <xf numFmtId="177" fontId="5" fillId="0" borderId="0" xfId="0" applyNumberFormat="1" applyFont="1" applyAlignment="1">
      <alignment horizontal="center" vertical="center"/>
    </xf>
    <xf numFmtId="0" fontId="0" fillId="2" borderId="0" xfId="0" applyFill="1"/>
    <xf numFmtId="49" fontId="5" fillId="2" borderId="0" xfId="0" applyNumberFormat="1" applyFont="1" applyFill="1" applyAlignment="1">
      <alignment horizontal="center" vertical="center"/>
    </xf>
    <xf numFmtId="49" fontId="5" fillId="2" borderId="0" xfId="0" applyNumberFormat="1" applyFont="1" applyFill="1" applyAlignment="1">
      <alignment horizontal="center"/>
    </xf>
    <xf numFmtId="178" fontId="5" fillId="0" borderId="22" xfId="0" applyNumberFormat="1" applyFont="1" applyFill="1" applyBorder="1" applyAlignment="1">
      <alignment horizontal="center" vertical="center"/>
    </xf>
    <xf numFmtId="49" fontId="5" fillId="3" borderId="21" xfId="0" applyNumberFormat="1" applyFont="1" applyFill="1" applyBorder="1" applyAlignment="1">
      <alignment horizontal="center" vertical="center"/>
    </xf>
    <xf numFmtId="178" fontId="5" fillId="3" borderId="35" xfId="0" applyNumberFormat="1" applyFont="1" applyFill="1" applyBorder="1" applyAlignment="1">
      <alignment horizontal="center" vertical="center"/>
    </xf>
    <xf numFmtId="178" fontId="5" fillId="3" borderId="48" xfId="0" applyNumberFormat="1" applyFont="1" applyFill="1" applyBorder="1" applyAlignment="1">
      <alignment horizontal="center" vertical="center"/>
    </xf>
    <xf numFmtId="178" fontId="5" fillId="3" borderId="22" xfId="0" applyNumberFormat="1" applyFont="1" applyFill="1" applyBorder="1" applyAlignment="1">
      <alignment horizontal="center" vertical="center"/>
    </xf>
    <xf numFmtId="178" fontId="5" fillId="3" borderId="18" xfId="0" applyNumberFormat="1" applyFont="1" applyFill="1" applyBorder="1" applyAlignment="1">
      <alignment horizontal="center" vertical="center"/>
    </xf>
    <xf numFmtId="178" fontId="9" fillId="3" borderId="18"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10" fontId="0" fillId="0" borderId="0" xfId="0" applyNumberFormat="1"/>
    <xf numFmtId="0" fontId="5" fillId="0" borderId="0" xfId="0" applyNumberFormat="1" applyFont="1" applyAlignment="1">
      <alignment horizontal="center" vertical="center"/>
    </xf>
    <xf numFmtId="38" fontId="5" fillId="0" borderId="0" xfId="0" applyNumberFormat="1" applyFont="1" applyAlignment="1">
      <alignment horizontal="center" vertical="center"/>
    </xf>
    <xf numFmtId="10" fontId="5" fillId="0" borderId="0" xfId="0" applyNumberFormat="1" applyFont="1" applyAlignment="1">
      <alignment horizontal="center" vertical="center"/>
    </xf>
    <xf numFmtId="176" fontId="5" fillId="0" borderId="0" xfId="0" applyNumberFormat="1" applyFont="1" applyAlignment="1">
      <alignment horizontal="center" vertical="center"/>
    </xf>
    <xf numFmtId="10" fontId="9" fillId="2" borderId="62" xfId="1" applyNumberFormat="1" applyFont="1" applyFill="1" applyBorder="1" applyAlignment="1">
      <alignment horizontal="center" vertical="center"/>
    </xf>
    <xf numFmtId="10" fontId="9" fillId="2" borderId="53" xfId="1" applyNumberFormat="1" applyFont="1" applyFill="1" applyBorder="1" applyAlignment="1">
      <alignment horizontal="center" vertical="center" shrinkToFit="1"/>
    </xf>
    <xf numFmtId="10" fontId="9" fillId="2" borderId="54" xfId="1" applyNumberFormat="1" applyFont="1" applyFill="1" applyBorder="1" applyAlignment="1">
      <alignment horizontal="center" vertical="center" shrinkToFit="1"/>
    </xf>
    <xf numFmtId="10" fontId="9" fillId="2" borderId="63" xfId="0" applyNumberFormat="1" applyFont="1" applyFill="1" applyBorder="1" applyAlignment="1">
      <alignment horizontal="center" vertical="center" shrinkToFit="1"/>
    </xf>
    <xf numFmtId="178" fontId="5" fillId="0" borderId="0" xfId="0" applyNumberFormat="1" applyFont="1" applyAlignment="1">
      <alignment horizontal="center" vertical="center"/>
    </xf>
    <xf numFmtId="49" fontId="6" fillId="4" borderId="57" xfId="0" applyNumberFormat="1" applyFont="1" applyFill="1" applyBorder="1" applyAlignment="1">
      <alignment horizontal="center" vertical="center"/>
    </xf>
    <xf numFmtId="176" fontId="5" fillId="4" borderId="43" xfId="1" applyNumberFormat="1" applyFont="1" applyFill="1" applyBorder="1" applyAlignment="1">
      <alignment horizontal="center" vertical="center" wrapText="1"/>
    </xf>
    <xf numFmtId="38" fontId="5" fillId="4" borderId="8" xfId="1" applyFont="1" applyFill="1" applyBorder="1" applyAlignment="1">
      <alignment horizontal="center" vertical="center" shrinkToFit="1"/>
    </xf>
    <xf numFmtId="176" fontId="5" fillId="4" borderId="7" xfId="1" applyNumberFormat="1" applyFont="1" applyFill="1" applyBorder="1" applyAlignment="1">
      <alignment horizontal="center" vertical="center" wrapText="1"/>
    </xf>
    <xf numFmtId="38" fontId="5" fillId="4" borderId="27" xfId="1" applyFont="1" applyFill="1" applyBorder="1" applyAlignment="1">
      <alignment horizontal="center" vertical="center" shrinkToFit="1"/>
    </xf>
    <xf numFmtId="176" fontId="9" fillId="4" borderId="30" xfId="1" applyNumberFormat="1" applyFont="1" applyFill="1" applyBorder="1" applyAlignment="1">
      <alignment horizontal="center" vertical="center" wrapText="1"/>
    </xf>
    <xf numFmtId="38" fontId="9" fillId="4" borderId="18" xfId="1" applyFont="1" applyFill="1" applyBorder="1" applyAlignment="1">
      <alignment horizontal="center" vertical="center" shrinkToFit="1"/>
    </xf>
    <xf numFmtId="10" fontId="9" fillId="4" borderId="53" xfId="1" applyNumberFormat="1" applyFont="1" applyFill="1" applyBorder="1" applyAlignment="1">
      <alignment horizontal="center" vertical="center" shrinkToFit="1"/>
    </xf>
    <xf numFmtId="49" fontId="6" fillId="4" borderId="56" xfId="0" applyNumberFormat="1" applyFont="1" applyFill="1" applyBorder="1" applyAlignment="1">
      <alignment horizontal="center" vertical="center"/>
    </xf>
    <xf numFmtId="10" fontId="9" fillId="4" borderId="54" xfId="1" applyNumberFormat="1" applyFont="1" applyFill="1" applyBorder="1" applyAlignment="1">
      <alignment horizontal="center" vertical="center" shrinkToFit="1"/>
    </xf>
    <xf numFmtId="49" fontId="5" fillId="4" borderId="21" xfId="0" applyNumberFormat="1" applyFont="1" applyFill="1" applyBorder="1" applyAlignment="1">
      <alignment horizontal="center" vertical="center"/>
    </xf>
    <xf numFmtId="49" fontId="5" fillId="4" borderId="22" xfId="0" applyNumberFormat="1" applyFont="1" applyFill="1" applyBorder="1" applyAlignment="1">
      <alignment horizontal="center" vertical="center"/>
    </xf>
    <xf numFmtId="178" fontId="5" fillId="4" borderId="35" xfId="0" applyNumberFormat="1" applyFont="1" applyFill="1" applyBorder="1" applyAlignment="1">
      <alignment horizontal="center" vertical="center"/>
    </xf>
    <xf numFmtId="178" fontId="5" fillId="4" borderId="8" xfId="0" applyNumberFormat="1" applyFont="1" applyFill="1" applyBorder="1" applyAlignment="1">
      <alignment horizontal="center" vertical="center"/>
    </xf>
    <xf numFmtId="178" fontId="5" fillId="4" borderId="22" xfId="0" applyNumberFormat="1" applyFont="1" applyFill="1" applyBorder="1" applyAlignment="1">
      <alignment horizontal="center" vertical="center"/>
    </xf>
    <xf numFmtId="178" fontId="5" fillId="4" borderId="61" xfId="0" applyNumberFormat="1" applyFont="1" applyFill="1" applyBorder="1" applyAlignment="1">
      <alignment horizontal="center" vertical="center"/>
    </xf>
    <xf numFmtId="178" fontId="5" fillId="4" borderId="48" xfId="0" applyNumberFormat="1" applyFont="1" applyFill="1" applyBorder="1" applyAlignment="1">
      <alignment horizontal="center" vertical="center"/>
    </xf>
    <xf numFmtId="178" fontId="5" fillId="4" borderId="18" xfId="0" applyNumberFormat="1" applyFont="1" applyFill="1" applyBorder="1" applyAlignment="1">
      <alignment horizontal="center" vertical="center"/>
    </xf>
    <xf numFmtId="38" fontId="5" fillId="0" borderId="64" xfId="1" applyFont="1" applyBorder="1" applyAlignment="1">
      <alignment horizontal="center" vertical="center" shrinkToFit="1"/>
    </xf>
    <xf numFmtId="38" fontId="5" fillId="0" borderId="48" xfId="1" applyFont="1" applyBorder="1" applyAlignment="1">
      <alignment horizontal="center" vertical="center" shrinkToFit="1"/>
    </xf>
    <xf numFmtId="176" fontId="5" fillId="0" borderId="65" xfId="1" applyNumberFormat="1" applyFont="1" applyBorder="1" applyAlignment="1">
      <alignment horizontal="center" vertical="center" wrapText="1"/>
    </xf>
    <xf numFmtId="176" fontId="5" fillId="0" borderId="66" xfId="1" applyNumberFormat="1" applyFont="1" applyBorder="1" applyAlignment="1">
      <alignment horizontal="center" vertical="center" wrapText="1"/>
    </xf>
    <xf numFmtId="38" fontId="5" fillId="0" borderId="67" xfId="1" applyFont="1" applyBorder="1" applyAlignment="1">
      <alignment horizontal="center" vertical="center" shrinkToFit="1"/>
    </xf>
    <xf numFmtId="38" fontId="5" fillId="0" borderId="18" xfId="1" applyFont="1" applyBorder="1" applyAlignment="1">
      <alignment horizontal="center" vertical="center" shrinkToFit="1"/>
    </xf>
    <xf numFmtId="38" fontId="5" fillId="0" borderId="68" xfId="1" applyFont="1" applyBorder="1" applyAlignment="1">
      <alignment horizontal="center" vertical="center" shrinkToFit="1"/>
    </xf>
    <xf numFmtId="38" fontId="5" fillId="0" borderId="69" xfId="1" applyFont="1" applyBorder="1" applyAlignment="1">
      <alignment horizontal="center" vertical="center" shrinkToFit="1"/>
    </xf>
    <xf numFmtId="38" fontId="5" fillId="0" borderId="43" xfId="1" applyFont="1" applyBorder="1" applyAlignment="1">
      <alignment horizontal="center" vertical="center" shrinkToFit="1"/>
    </xf>
    <xf numFmtId="38" fontId="5" fillId="0" borderId="70" xfId="1" applyFont="1" applyBorder="1" applyAlignment="1">
      <alignment horizontal="center" vertical="center" shrinkToFit="1"/>
    </xf>
    <xf numFmtId="176" fontId="5" fillId="0" borderId="71" xfId="1" applyNumberFormat="1" applyFont="1" applyBorder="1" applyAlignment="1">
      <alignment horizontal="center" vertical="center" wrapText="1"/>
    </xf>
    <xf numFmtId="176" fontId="5" fillId="0" borderId="72" xfId="1" applyNumberFormat="1" applyFont="1" applyBorder="1" applyAlignment="1">
      <alignment horizontal="center" vertical="center" wrapText="1"/>
    </xf>
    <xf numFmtId="176" fontId="5" fillId="0" borderId="73" xfId="1" applyNumberFormat="1" applyFont="1" applyBorder="1" applyAlignment="1">
      <alignment horizontal="center" vertical="center" wrapText="1"/>
    </xf>
    <xf numFmtId="176" fontId="7" fillId="0" borderId="69" xfId="1" applyNumberFormat="1" applyFont="1" applyFill="1" applyBorder="1" applyAlignment="1">
      <alignment horizontal="center" vertical="center" wrapText="1"/>
    </xf>
    <xf numFmtId="176" fontId="7" fillId="0" borderId="43" xfId="1" applyNumberFormat="1" applyFont="1" applyFill="1" applyBorder="1" applyAlignment="1">
      <alignment horizontal="center" vertical="center" wrapText="1"/>
    </xf>
    <xf numFmtId="176" fontId="7" fillId="0" borderId="70" xfId="1" applyNumberFormat="1" applyFont="1" applyFill="1" applyBorder="1" applyAlignment="1">
      <alignment horizontal="center" vertical="center" wrapText="1"/>
    </xf>
    <xf numFmtId="38" fontId="7" fillId="0" borderId="67" xfId="1" applyFont="1" applyFill="1" applyBorder="1" applyAlignment="1">
      <alignment horizontal="center" vertical="center" shrinkToFit="1"/>
    </xf>
    <xf numFmtId="38" fontId="7" fillId="0" borderId="18" xfId="1" applyFont="1" applyFill="1" applyBorder="1" applyAlignment="1">
      <alignment horizontal="center" vertical="center" shrinkToFit="1"/>
    </xf>
    <xf numFmtId="38" fontId="7" fillId="0" borderId="68" xfId="1" applyFont="1" applyFill="1" applyBorder="1" applyAlignment="1">
      <alignment horizontal="center" vertical="center" shrinkToFit="1"/>
    </xf>
    <xf numFmtId="10" fontId="7" fillId="0" borderId="62" xfId="1" applyNumberFormat="1" applyFont="1" applyFill="1" applyBorder="1" applyAlignment="1">
      <alignment horizontal="center" vertical="center" shrinkToFit="1"/>
    </xf>
    <xf numFmtId="10" fontId="7" fillId="0" borderId="53" xfId="1" applyNumberFormat="1" applyFont="1" applyFill="1" applyBorder="1" applyAlignment="1">
      <alignment horizontal="center" vertical="center" shrinkToFit="1"/>
    </xf>
    <xf numFmtId="10" fontId="7" fillId="0" borderId="54" xfId="1" applyNumberFormat="1" applyFont="1" applyFill="1" applyBorder="1" applyAlignment="1">
      <alignment horizontal="center" vertical="center" shrinkToFit="1"/>
    </xf>
    <xf numFmtId="176" fontId="9" fillId="2" borderId="44" xfId="0" applyNumberFormat="1" applyFont="1" applyFill="1" applyBorder="1" applyAlignment="1">
      <alignment horizontal="center"/>
    </xf>
    <xf numFmtId="176" fontId="0" fillId="0" borderId="74" xfId="0" applyNumberFormat="1" applyBorder="1" applyAlignment="1">
      <alignment horizontal="center"/>
    </xf>
    <xf numFmtId="38" fontId="0" fillId="0" borderId="74" xfId="0" applyNumberFormat="1" applyBorder="1" applyAlignment="1">
      <alignment horizontal="center"/>
    </xf>
    <xf numFmtId="176" fontId="0" fillId="0" borderId="36" xfId="0" applyNumberFormat="1" applyBorder="1" applyAlignment="1">
      <alignment horizontal="center"/>
    </xf>
    <xf numFmtId="38" fontId="0" fillId="0" borderId="75" xfId="0" applyNumberFormat="1" applyBorder="1" applyAlignment="1">
      <alignment horizontal="center"/>
    </xf>
    <xf numFmtId="38" fontId="0" fillId="0" borderId="19" xfId="0" applyNumberFormat="1" applyBorder="1" applyAlignment="1">
      <alignment horizontal="center"/>
    </xf>
    <xf numFmtId="10" fontId="9" fillId="2" borderId="76" xfId="0" applyNumberFormat="1" applyFont="1" applyFill="1" applyBorder="1" applyAlignment="1">
      <alignment horizontal="center"/>
    </xf>
    <xf numFmtId="38" fontId="9" fillId="2" borderId="19" xfId="0" applyNumberFormat="1" applyFont="1" applyFill="1" applyBorder="1" applyAlignment="1">
      <alignment horizontal="center"/>
    </xf>
    <xf numFmtId="49" fontId="6" fillId="0" borderId="77" xfId="0" applyNumberFormat="1" applyFont="1" applyBorder="1" applyAlignment="1">
      <alignment horizontal="center" vertical="center"/>
    </xf>
    <xf numFmtId="0" fontId="5" fillId="3" borderId="53" xfId="0" applyNumberFormat="1" applyFont="1" applyFill="1" applyBorder="1" applyAlignment="1">
      <alignment horizontal="center" vertical="center"/>
    </xf>
    <xf numFmtId="178" fontId="9" fillId="0" borderId="16" xfId="0" applyNumberFormat="1" applyFont="1" applyFill="1" applyBorder="1" applyAlignment="1">
      <alignment horizontal="center" vertical="center"/>
    </xf>
    <xf numFmtId="178" fontId="9" fillId="0" borderId="17" xfId="1" applyNumberFormat="1" applyFont="1" applyFill="1" applyBorder="1" applyAlignment="1">
      <alignment horizontal="center" vertical="center"/>
    </xf>
    <xf numFmtId="178" fontId="9" fillId="0" borderId="17" xfId="0" applyNumberFormat="1" applyFont="1" applyFill="1" applyBorder="1" applyAlignment="1">
      <alignment horizontal="center" vertical="center"/>
    </xf>
    <xf numFmtId="178" fontId="9" fillId="0" borderId="18" xfId="0" applyNumberFormat="1" applyFont="1" applyFill="1" applyBorder="1" applyAlignment="1">
      <alignment horizontal="center" vertical="center"/>
    </xf>
    <xf numFmtId="177" fontId="9" fillId="0" borderId="19" xfId="0" applyNumberFormat="1" applyFont="1" applyFill="1" applyBorder="1" applyAlignment="1">
      <alignment horizontal="center" vertical="center"/>
    </xf>
    <xf numFmtId="178" fontId="5" fillId="2" borderId="52" xfId="0" applyNumberFormat="1" applyFont="1" applyFill="1" applyBorder="1" applyAlignment="1">
      <alignment horizontal="center" vertical="center"/>
    </xf>
    <xf numFmtId="178" fontId="5" fillId="2" borderId="53" xfId="0" applyNumberFormat="1" applyFont="1" applyFill="1" applyBorder="1" applyAlignment="1">
      <alignment horizontal="center" vertical="center"/>
    </xf>
    <xf numFmtId="177" fontId="5" fillId="2" borderId="54" xfId="0" applyNumberFormat="1" applyFont="1" applyFill="1" applyBorder="1" applyAlignment="1">
      <alignment horizontal="center" vertical="center"/>
    </xf>
    <xf numFmtId="178" fontId="7" fillId="4" borderId="18" xfId="0" applyNumberFormat="1" applyFont="1" applyFill="1" applyBorder="1" applyAlignment="1">
      <alignment horizontal="center" vertical="center"/>
    </xf>
    <xf numFmtId="178" fontId="6" fillId="2" borderId="52" xfId="0" applyNumberFormat="1" applyFont="1" applyFill="1" applyBorder="1" applyAlignment="1">
      <alignment horizontal="center" vertical="center"/>
    </xf>
    <xf numFmtId="178" fontId="6" fillId="2" borderId="53" xfId="0" applyNumberFormat="1" applyFont="1" applyFill="1" applyBorder="1" applyAlignment="1">
      <alignment horizontal="center" vertical="center"/>
    </xf>
    <xf numFmtId="178" fontId="6" fillId="4" borderId="53" xfId="0" applyNumberFormat="1" applyFont="1" applyFill="1" applyBorder="1" applyAlignment="1">
      <alignment horizontal="center" vertical="center"/>
    </xf>
    <xf numFmtId="0" fontId="6" fillId="4" borderId="53" xfId="0" applyNumberFormat="1" applyFont="1" applyFill="1" applyBorder="1" applyAlignment="1">
      <alignment horizontal="center" vertical="center"/>
    </xf>
    <xf numFmtId="177" fontId="6" fillId="2" borderId="54" xfId="0" applyNumberFormat="1" applyFont="1" applyFill="1" applyBorder="1" applyAlignment="1">
      <alignment horizontal="center" vertical="center"/>
    </xf>
    <xf numFmtId="178" fontId="7" fillId="0" borderId="16" xfId="0" applyNumberFormat="1" applyFont="1" applyFill="1" applyBorder="1" applyAlignment="1">
      <alignment horizontal="center" vertical="center"/>
    </xf>
    <xf numFmtId="178" fontId="7" fillId="0" borderId="17" xfId="1" applyNumberFormat="1" applyFont="1" applyFill="1" applyBorder="1" applyAlignment="1">
      <alignment horizontal="center" vertical="center"/>
    </xf>
    <xf numFmtId="178" fontId="7" fillId="0" borderId="17" xfId="0" applyNumberFormat="1" applyFont="1" applyFill="1" applyBorder="1" applyAlignment="1">
      <alignment horizontal="center" vertical="center"/>
    </xf>
    <xf numFmtId="177" fontId="7" fillId="0" borderId="19" xfId="0" applyNumberFormat="1" applyFont="1" applyFill="1" applyBorder="1" applyAlignment="1">
      <alignment horizontal="center" vertical="center"/>
    </xf>
    <xf numFmtId="178" fontId="6" fillId="2" borderId="54" xfId="0" applyNumberFormat="1" applyFont="1" applyFill="1" applyBorder="1" applyAlignment="1">
      <alignment horizontal="center" vertical="center"/>
    </xf>
    <xf numFmtId="177" fontId="6" fillId="2" borderId="63" xfId="0" applyNumberFormat="1" applyFont="1" applyFill="1" applyBorder="1" applyAlignment="1">
      <alignment horizontal="center" vertical="center"/>
    </xf>
    <xf numFmtId="178" fontId="12" fillId="0" borderId="16" xfId="0" applyNumberFormat="1" applyFont="1" applyFill="1" applyBorder="1" applyAlignment="1">
      <alignment horizontal="center" vertical="center"/>
    </xf>
    <xf numFmtId="178" fontId="12" fillId="0" borderId="17" xfId="1" applyNumberFormat="1" applyFont="1" applyFill="1" applyBorder="1" applyAlignment="1">
      <alignment horizontal="center" vertical="center"/>
    </xf>
    <xf numFmtId="178" fontId="12" fillId="0" borderId="17" xfId="0" applyNumberFormat="1" applyFont="1" applyFill="1" applyBorder="1" applyAlignment="1">
      <alignment horizontal="center" vertical="center"/>
    </xf>
    <xf numFmtId="178" fontId="12" fillId="0" borderId="18" xfId="0" applyNumberFormat="1" applyFont="1" applyFill="1" applyBorder="1" applyAlignment="1">
      <alignment horizontal="center" vertical="center"/>
    </xf>
    <xf numFmtId="177" fontId="12" fillId="0" borderId="19" xfId="0" applyNumberFormat="1" applyFont="1" applyFill="1" applyBorder="1" applyAlignment="1">
      <alignment horizontal="center" vertical="center"/>
    </xf>
    <xf numFmtId="49" fontId="5" fillId="0" borderId="0" xfId="0" applyNumberFormat="1" applyFont="1" applyFill="1" applyAlignment="1">
      <alignment horizontal="center"/>
    </xf>
    <xf numFmtId="0" fontId="0" fillId="0" borderId="0" xfId="0" applyFill="1"/>
    <xf numFmtId="0" fontId="8" fillId="0" borderId="0" xfId="0" applyFont="1" applyAlignment="1">
      <alignment horizontal="right"/>
    </xf>
    <xf numFmtId="178" fontId="13" fillId="3" borderId="78" xfId="0" applyNumberFormat="1" applyFont="1" applyFill="1" applyBorder="1" applyAlignment="1">
      <alignment horizontal="center" vertical="center"/>
    </xf>
    <xf numFmtId="178" fontId="13" fillId="3" borderId="22" xfId="0" applyNumberFormat="1" applyFont="1" applyFill="1" applyBorder="1" applyAlignment="1">
      <alignment horizontal="center" vertical="center"/>
    </xf>
    <xf numFmtId="178" fontId="13" fillId="3" borderId="18" xfId="0" applyNumberFormat="1" applyFont="1" applyFill="1" applyBorder="1" applyAlignment="1">
      <alignment horizontal="center" vertical="center"/>
    </xf>
    <xf numFmtId="0" fontId="14" fillId="0" borderId="0" xfId="0" applyNumberFormat="1" applyFont="1" applyAlignment="1">
      <alignment horizontal="left" vertical="center"/>
    </xf>
    <xf numFmtId="49" fontId="3" fillId="5" borderId="79" xfId="0" applyNumberFormat="1" applyFont="1" applyFill="1" applyBorder="1" applyAlignment="1">
      <alignment horizontal="center" vertical="center" wrapText="1"/>
    </xf>
    <xf numFmtId="0" fontId="0" fillId="5" borderId="80" xfId="0" applyFill="1" applyBorder="1" applyAlignment="1">
      <alignment horizontal="center" vertical="center"/>
    </xf>
    <xf numFmtId="178" fontId="5" fillId="5" borderId="28" xfId="0" applyNumberFormat="1" applyFont="1" applyFill="1" applyBorder="1" applyAlignment="1">
      <alignment horizontal="center" vertical="center"/>
    </xf>
    <xf numFmtId="178" fontId="5" fillId="5" borderId="29" xfId="1" applyNumberFormat="1" applyFont="1" applyFill="1" applyBorder="1" applyAlignment="1">
      <alignment horizontal="center" vertical="center"/>
    </xf>
    <xf numFmtId="178" fontId="5" fillId="5" borderId="29" xfId="0" applyNumberFormat="1" applyFont="1" applyFill="1" applyBorder="1" applyAlignment="1">
      <alignment horizontal="center" vertical="center"/>
    </xf>
    <xf numFmtId="178" fontId="5" fillId="5" borderId="30" xfId="0" applyNumberFormat="1" applyFont="1" applyFill="1" applyBorder="1" applyAlignment="1">
      <alignment horizontal="center" vertical="center"/>
    </xf>
    <xf numFmtId="49" fontId="3" fillId="5" borderId="23" xfId="0" applyNumberFormat="1" applyFont="1" applyFill="1" applyBorder="1" applyAlignment="1">
      <alignment horizontal="center" vertical="center" wrapText="1"/>
    </xf>
    <xf numFmtId="0" fontId="0" fillId="5" borderId="13" xfId="0" applyFill="1" applyBorder="1" applyAlignment="1">
      <alignment horizontal="center" vertical="center"/>
    </xf>
    <xf numFmtId="178" fontId="5" fillId="5" borderId="60" xfId="0" applyNumberFormat="1" applyFont="1" applyFill="1" applyBorder="1" applyAlignment="1">
      <alignment horizontal="center" vertical="center"/>
    </xf>
    <xf numFmtId="178" fontId="5" fillId="5" borderId="57" xfId="1" applyNumberFormat="1" applyFont="1" applyFill="1" applyBorder="1" applyAlignment="1">
      <alignment horizontal="center" vertical="center"/>
    </xf>
    <xf numFmtId="178" fontId="5" fillId="5" borderId="57" xfId="0" applyNumberFormat="1" applyFont="1" applyFill="1" applyBorder="1" applyAlignment="1">
      <alignment horizontal="center" vertical="center"/>
    </xf>
    <xf numFmtId="178" fontId="5" fillId="5" borderId="22" xfId="0" applyNumberFormat="1" applyFont="1" applyFill="1" applyBorder="1" applyAlignment="1">
      <alignment horizontal="center" vertical="center"/>
    </xf>
    <xf numFmtId="49" fontId="3" fillId="5" borderId="38" xfId="0" applyNumberFormat="1" applyFont="1" applyFill="1" applyBorder="1" applyAlignment="1">
      <alignment horizontal="center" vertical="center" wrapText="1"/>
    </xf>
    <xf numFmtId="0" fontId="0" fillId="5" borderId="15" xfId="0" applyFill="1" applyBorder="1" applyAlignment="1">
      <alignment horizontal="center" vertical="center"/>
    </xf>
    <xf numFmtId="178" fontId="5" fillId="5" borderId="58" xfId="0" applyNumberFormat="1" applyFont="1" applyFill="1" applyBorder="1" applyAlignment="1">
      <alignment horizontal="center" vertical="center"/>
    </xf>
    <xf numFmtId="178" fontId="5" fillId="5" borderId="59" xfId="1" applyNumberFormat="1" applyFont="1" applyFill="1" applyBorder="1" applyAlignment="1">
      <alignment horizontal="center" vertical="center"/>
    </xf>
    <xf numFmtId="178" fontId="5" fillId="5" borderId="59" xfId="0" applyNumberFormat="1" applyFont="1" applyFill="1" applyBorder="1" applyAlignment="1">
      <alignment horizontal="center" vertical="center"/>
    </xf>
    <xf numFmtId="178" fontId="5" fillId="5" borderId="61" xfId="0" applyNumberFormat="1" applyFont="1" applyFill="1" applyBorder="1" applyAlignment="1">
      <alignment horizontal="center" vertical="center"/>
    </xf>
    <xf numFmtId="177" fontId="5" fillId="5" borderId="31" xfId="0" applyNumberFormat="1" applyFont="1" applyFill="1" applyBorder="1" applyAlignment="1">
      <alignment horizontal="center" vertical="center"/>
    </xf>
    <xf numFmtId="177" fontId="5" fillId="5" borderId="14" xfId="0" applyNumberFormat="1" applyFont="1" applyFill="1" applyBorder="1" applyAlignment="1">
      <alignment horizontal="center" vertical="center"/>
    </xf>
    <xf numFmtId="177" fontId="5" fillId="5" borderId="19" xfId="0" applyNumberFormat="1" applyFont="1" applyFill="1" applyBorder="1" applyAlignment="1">
      <alignment horizontal="center" vertical="center"/>
    </xf>
    <xf numFmtId="49" fontId="5" fillId="5" borderId="40" xfId="0" applyNumberFormat="1" applyFont="1" applyFill="1" applyBorder="1" applyAlignment="1">
      <alignment horizontal="center" vertical="center" wrapText="1"/>
    </xf>
    <xf numFmtId="38" fontId="5" fillId="5" borderId="41" xfId="1" applyFont="1" applyFill="1" applyBorder="1" applyAlignment="1">
      <alignment horizontal="center" vertical="center"/>
    </xf>
    <xf numFmtId="38" fontId="5" fillId="5" borderId="42" xfId="1" applyFont="1" applyFill="1" applyBorder="1" applyAlignment="1">
      <alignment horizontal="center" vertical="center"/>
    </xf>
    <xf numFmtId="38" fontId="5" fillId="5" borderId="42" xfId="1" applyFont="1" applyFill="1" applyBorder="1" applyAlignment="1">
      <alignment horizontal="center" vertical="center" wrapText="1"/>
    </xf>
    <xf numFmtId="176" fontId="5" fillId="5" borderId="43" xfId="1" applyNumberFormat="1" applyFont="1" applyFill="1" applyBorder="1" applyAlignment="1">
      <alignment horizontal="center" vertical="center" wrapText="1"/>
    </xf>
    <xf numFmtId="177" fontId="5" fillId="5" borderId="44"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xf>
    <xf numFmtId="38" fontId="5" fillId="5" borderId="6" xfId="1" applyFont="1" applyFill="1" applyBorder="1" applyAlignment="1">
      <alignment horizontal="center" vertical="center"/>
    </xf>
    <xf numFmtId="38" fontId="5" fillId="5" borderId="4" xfId="1" applyFont="1" applyFill="1" applyBorder="1" applyAlignment="1">
      <alignment horizontal="center" vertical="center" shrinkToFit="1"/>
    </xf>
    <xf numFmtId="38" fontId="5" fillId="5" borderId="8" xfId="1" applyFont="1" applyFill="1" applyBorder="1" applyAlignment="1">
      <alignment horizontal="center" vertical="center" shrinkToFit="1"/>
    </xf>
    <xf numFmtId="177" fontId="5" fillId="5" borderId="11" xfId="0" applyNumberFormat="1" applyFont="1" applyFill="1" applyBorder="1" applyAlignment="1">
      <alignment horizontal="center" vertical="center" shrinkToFit="1"/>
    </xf>
    <xf numFmtId="49" fontId="5" fillId="5" borderId="1" xfId="0" applyNumberFormat="1" applyFont="1" applyFill="1" applyBorder="1" applyAlignment="1">
      <alignment horizontal="center" vertical="center" wrapText="1"/>
    </xf>
    <xf numFmtId="38" fontId="5" fillId="5" borderId="5" xfId="1" applyFont="1" applyFill="1" applyBorder="1" applyAlignment="1">
      <alignment horizontal="center" vertical="center"/>
    </xf>
    <xf numFmtId="38" fontId="5" fillId="5" borderId="3" xfId="1" applyFont="1" applyFill="1" applyBorder="1" applyAlignment="1">
      <alignment horizontal="center" vertical="center"/>
    </xf>
    <xf numFmtId="38" fontId="5" fillId="5" borderId="3" xfId="1" applyFont="1" applyFill="1" applyBorder="1" applyAlignment="1">
      <alignment horizontal="center" vertical="center" wrapText="1"/>
    </xf>
    <xf numFmtId="176" fontId="5" fillId="5" borderId="7" xfId="1" applyNumberFormat="1" applyFont="1" applyFill="1" applyBorder="1" applyAlignment="1">
      <alignment horizontal="center" vertical="center" wrapText="1"/>
    </xf>
    <xf numFmtId="177" fontId="5" fillId="5" borderId="9" xfId="0" applyNumberFormat="1" applyFont="1" applyFill="1" applyBorder="1" applyAlignment="1">
      <alignment horizontal="center" vertical="center"/>
    </xf>
    <xf numFmtId="177" fontId="5" fillId="5" borderId="10" xfId="0" applyNumberFormat="1" applyFont="1" applyFill="1" applyBorder="1" applyAlignment="1">
      <alignment horizontal="center" vertical="center" shrinkToFit="1"/>
    </xf>
    <xf numFmtId="49" fontId="5" fillId="5" borderId="24" xfId="0" applyNumberFormat="1" applyFont="1" applyFill="1" applyBorder="1" applyAlignment="1">
      <alignment horizontal="center" vertical="center" wrapText="1"/>
    </xf>
    <xf numFmtId="38" fontId="5" fillId="5" borderId="25" xfId="1" applyFont="1" applyFill="1" applyBorder="1" applyAlignment="1">
      <alignment horizontal="center" vertical="center"/>
    </xf>
    <xf numFmtId="38" fontId="5" fillId="5" borderId="26" xfId="1" applyFont="1" applyFill="1" applyBorder="1" applyAlignment="1">
      <alignment horizontal="center" vertical="center" shrinkToFit="1"/>
    </xf>
    <xf numFmtId="38" fontId="5" fillId="5" borderId="27" xfId="1" applyFont="1" applyFill="1" applyBorder="1" applyAlignment="1">
      <alignment horizontal="center" vertical="center" shrinkToFit="1"/>
    </xf>
    <xf numFmtId="178" fontId="12" fillId="3" borderId="18" xfId="0" applyNumberFormat="1" applyFont="1" applyFill="1" applyBorder="1" applyAlignment="1">
      <alignment horizontal="center" vertical="center"/>
    </xf>
    <xf numFmtId="178" fontId="9" fillId="2" borderId="52" xfId="0" applyNumberFormat="1" applyFont="1" applyFill="1" applyBorder="1" applyAlignment="1">
      <alignment horizontal="center" vertical="center"/>
    </xf>
    <xf numFmtId="178" fontId="9" fillId="2" borderId="53" xfId="0" applyNumberFormat="1" applyFont="1" applyFill="1" applyBorder="1" applyAlignment="1">
      <alignment horizontal="center" vertical="center"/>
    </xf>
    <xf numFmtId="0" fontId="9" fillId="3" borderId="53" xfId="0" applyNumberFormat="1" applyFont="1" applyFill="1" applyBorder="1" applyAlignment="1">
      <alignment horizontal="center" vertical="center"/>
    </xf>
    <xf numFmtId="177" fontId="9" fillId="2" borderId="54" xfId="0" applyNumberFormat="1" applyFont="1" applyFill="1" applyBorder="1" applyAlignment="1">
      <alignment horizontal="center" vertical="center"/>
    </xf>
    <xf numFmtId="49" fontId="6" fillId="0" borderId="0" xfId="0" applyNumberFormat="1" applyFont="1" applyBorder="1" applyAlignment="1">
      <alignment horizontal="center" vertical="center" wrapText="1"/>
    </xf>
    <xf numFmtId="10" fontId="9" fillId="0" borderId="81" xfId="1" applyNumberFormat="1" applyFont="1" applyFill="1" applyBorder="1" applyAlignment="1">
      <alignment horizontal="center" vertical="center" shrinkToFit="1"/>
    </xf>
    <xf numFmtId="10" fontId="9" fillId="0" borderId="81" xfId="0" applyNumberFormat="1" applyFont="1" applyFill="1" applyBorder="1" applyAlignment="1">
      <alignment horizontal="center" vertical="center" shrinkToFit="1"/>
    </xf>
    <xf numFmtId="49" fontId="6" fillId="0" borderId="0" xfId="0" applyNumberFormat="1" applyFont="1" applyBorder="1" applyAlignment="1">
      <alignment vertical="center"/>
    </xf>
    <xf numFmtId="49" fontId="6" fillId="0" borderId="0" xfId="0" applyNumberFormat="1" applyFont="1" applyBorder="1" applyAlignment="1">
      <alignment horizontal="center" vertical="center"/>
    </xf>
    <xf numFmtId="177" fontId="5" fillId="0" borderId="0" xfId="0" applyNumberFormat="1" applyFont="1" applyBorder="1" applyAlignment="1">
      <alignment horizontal="center" vertical="center" shrinkToFit="1"/>
    </xf>
    <xf numFmtId="177" fontId="5"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xf>
    <xf numFmtId="177" fontId="9" fillId="0" borderId="0" xfId="0" applyNumberFormat="1" applyFont="1" applyFill="1" applyBorder="1" applyAlignment="1">
      <alignment horizontal="center" vertical="center"/>
    </xf>
    <xf numFmtId="49" fontId="6" fillId="0" borderId="82" xfId="0" applyNumberFormat="1" applyFont="1" applyBorder="1" applyAlignment="1">
      <alignment horizontal="center" vertical="center"/>
    </xf>
    <xf numFmtId="38" fontId="5" fillId="5" borderId="44" xfId="1" applyFont="1" applyFill="1" applyBorder="1" applyAlignment="1">
      <alignment horizontal="center" vertical="center"/>
    </xf>
    <xf numFmtId="38" fontId="5" fillId="5" borderId="11" xfId="1" applyFont="1" applyFill="1" applyBorder="1" applyAlignment="1">
      <alignment horizontal="center" vertical="center" shrinkToFit="1"/>
    </xf>
    <xf numFmtId="38" fontId="5" fillId="5" borderId="9" xfId="1" applyFont="1" applyFill="1" applyBorder="1" applyAlignment="1">
      <alignment horizontal="center" vertical="center"/>
    </xf>
    <xf numFmtId="38" fontId="5" fillId="5" borderId="10" xfId="1" applyFont="1" applyFill="1" applyBorder="1" applyAlignment="1">
      <alignment horizontal="center" vertical="center" shrinkToFit="1"/>
    </xf>
    <xf numFmtId="38" fontId="9" fillId="2" borderId="30" xfId="1" applyFont="1" applyFill="1" applyBorder="1" applyAlignment="1">
      <alignment horizontal="center" vertical="center" wrapText="1"/>
    </xf>
    <xf numFmtId="38" fontId="9" fillId="2" borderId="31" xfId="1" applyFont="1" applyFill="1" applyBorder="1" applyAlignment="1">
      <alignment horizontal="center" vertical="center"/>
    </xf>
    <xf numFmtId="38" fontId="9" fillId="2" borderId="19" xfId="1" applyFont="1" applyFill="1" applyBorder="1" applyAlignment="1">
      <alignment horizontal="center" vertical="center" shrinkToFit="1"/>
    </xf>
    <xf numFmtId="38" fontId="5" fillId="0" borderId="36" xfId="1" applyFont="1" applyBorder="1" applyAlignment="1">
      <alignment horizontal="center" vertical="center"/>
    </xf>
    <xf numFmtId="38" fontId="5" fillId="5" borderId="31" xfId="1" applyFont="1" applyFill="1" applyBorder="1" applyAlignment="1">
      <alignment horizontal="center" vertical="center"/>
    </xf>
    <xf numFmtId="38" fontId="5" fillId="5" borderId="14" xfId="1" applyFont="1" applyFill="1" applyBorder="1" applyAlignment="1">
      <alignment horizontal="center" vertical="center"/>
    </xf>
    <xf numFmtId="38" fontId="5" fillId="5" borderId="19" xfId="1" applyFont="1" applyFill="1" applyBorder="1" applyAlignment="1">
      <alignment horizontal="center" vertical="center"/>
    </xf>
    <xf numFmtId="38" fontId="12" fillId="0" borderId="16" xfId="1" applyFont="1" applyFill="1" applyBorder="1" applyAlignment="1">
      <alignment horizontal="center" vertical="center"/>
    </xf>
    <xf numFmtId="38" fontId="12" fillId="0" borderId="17" xfId="1" applyFont="1" applyFill="1" applyBorder="1" applyAlignment="1">
      <alignment horizontal="center" vertical="center"/>
    </xf>
    <xf numFmtId="38" fontId="12" fillId="0" borderId="18" xfId="1" applyFont="1" applyFill="1" applyBorder="1" applyAlignment="1">
      <alignment horizontal="center" vertical="center"/>
    </xf>
    <xf numFmtId="38" fontId="12" fillId="0" borderId="19" xfId="1" applyFont="1" applyFill="1" applyBorder="1" applyAlignment="1">
      <alignment horizontal="center" vertical="center"/>
    </xf>
    <xf numFmtId="38" fontId="9" fillId="2" borderId="52" xfId="1" applyFont="1" applyFill="1" applyBorder="1" applyAlignment="1">
      <alignment horizontal="center" vertical="center"/>
    </xf>
    <xf numFmtId="38" fontId="9" fillId="2" borderId="53" xfId="1" applyFont="1" applyFill="1" applyBorder="1" applyAlignment="1">
      <alignment horizontal="center" vertical="center"/>
    </xf>
    <xf numFmtId="38" fontId="9" fillId="2" borderId="54" xfId="1" applyFont="1" applyFill="1" applyBorder="1" applyAlignment="1">
      <alignment horizontal="center" vertical="center"/>
    </xf>
    <xf numFmtId="10" fontId="9"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xf>
    <xf numFmtId="10" fontId="9" fillId="0" borderId="0" xfId="1" applyNumberFormat="1" applyFont="1" applyFill="1" applyBorder="1" applyAlignment="1">
      <alignment horizontal="center" vertical="center" shrinkToFit="1"/>
    </xf>
    <xf numFmtId="10" fontId="9" fillId="0" borderId="0" xfId="0" applyNumberFormat="1" applyFont="1" applyFill="1" applyBorder="1" applyAlignment="1">
      <alignment horizontal="center" vertical="center" shrinkToFit="1"/>
    </xf>
    <xf numFmtId="10" fontId="9" fillId="0" borderId="81" xfId="0" applyNumberFormat="1" applyFont="1" applyFill="1" applyBorder="1" applyAlignment="1">
      <alignment horizontal="center" vertical="center" wrapText="1"/>
    </xf>
    <xf numFmtId="10" fontId="9" fillId="0" borderId="81" xfId="1" applyNumberFormat="1" applyFont="1" applyFill="1" applyBorder="1" applyAlignment="1">
      <alignment horizontal="center" vertical="center"/>
    </xf>
    <xf numFmtId="10" fontId="15" fillId="0" borderId="0" xfId="0" applyNumberFormat="1" applyFont="1" applyFill="1" applyBorder="1" applyAlignment="1">
      <alignment horizontal="left"/>
    </xf>
    <xf numFmtId="49" fontId="3" fillId="0" borderId="0" xfId="0" applyNumberFormat="1" applyFont="1" applyBorder="1" applyAlignment="1">
      <alignment horizontal="center" vertical="center" wrapText="1"/>
    </xf>
    <xf numFmtId="38" fontId="5" fillId="0" borderId="0" xfId="1" applyFont="1" applyBorder="1" applyAlignment="1">
      <alignment horizontal="center" vertical="center"/>
    </xf>
    <xf numFmtId="38" fontId="5" fillId="0" borderId="0" xfId="1" applyFont="1" applyBorder="1" applyAlignment="1">
      <alignment horizontal="center" vertical="center" shrinkToFit="1"/>
    </xf>
    <xf numFmtId="49" fontId="0" fillId="0" borderId="0" xfId="0" applyNumberFormat="1" applyBorder="1" applyAlignment="1">
      <alignment horizontal="left"/>
    </xf>
    <xf numFmtId="177" fontId="8" fillId="0" borderId="0" xfId="0" applyNumberFormat="1" applyFont="1"/>
    <xf numFmtId="38" fontId="8" fillId="0" borderId="0" xfId="1" applyFont="1"/>
    <xf numFmtId="176" fontId="9" fillId="0" borderId="0" xfId="1" applyNumberFormat="1" applyFont="1" applyAlignment="1">
      <alignment horizontal="left"/>
    </xf>
    <xf numFmtId="38" fontId="16" fillId="6" borderId="41" xfId="1" applyFont="1" applyFill="1" applyBorder="1" applyAlignment="1">
      <alignment horizontal="center" vertical="center"/>
    </xf>
    <xf numFmtId="38" fontId="16" fillId="6" borderId="42" xfId="1" applyFont="1" applyFill="1" applyBorder="1" applyAlignment="1">
      <alignment horizontal="center" vertical="center"/>
    </xf>
    <xf numFmtId="38" fontId="16" fillId="6" borderId="42" xfId="1" applyFont="1" applyFill="1" applyBorder="1" applyAlignment="1">
      <alignment horizontal="center" vertical="center" wrapText="1"/>
    </xf>
    <xf numFmtId="38" fontId="16" fillId="5" borderId="42" xfId="1" applyFont="1" applyFill="1" applyBorder="1" applyAlignment="1">
      <alignment horizontal="center" vertical="center" wrapText="1"/>
    </xf>
    <xf numFmtId="38" fontId="16" fillId="5" borderId="43" xfId="1" applyFont="1" applyFill="1" applyBorder="1" applyAlignment="1">
      <alignment horizontal="center" vertical="center" wrapText="1"/>
    </xf>
    <xf numFmtId="38" fontId="16" fillId="6" borderId="6" xfId="1" applyFont="1" applyFill="1" applyBorder="1" applyAlignment="1">
      <alignment horizontal="center" vertical="center"/>
    </xf>
    <xf numFmtId="38" fontId="16" fillId="6" borderId="4" xfId="1" applyFont="1" applyFill="1" applyBorder="1" applyAlignment="1">
      <alignment horizontal="center" vertical="center" shrinkToFit="1"/>
    </xf>
    <xf numFmtId="38" fontId="16" fillId="5" borderId="4" xfId="1" applyFont="1" applyFill="1" applyBorder="1" applyAlignment="1">
      <alignment horizontal="center" vertical="center" shrinkToFit="1"/>
    </xf>
    <xf numFmtId="38" fontId="16" fillId="5" borderId="8" xfId="1" applyFont="1" applyFill="1" applyBorder="1" applyAlignment="1">
      <alignment horizontal="center" vertical="center" shrinkToFit="1"/>
    </xf>
    <xf numFmtId="38" fontId="16" fillId="6" borderId="5" xfId="1" applyFont="1" applyFill="1" applyBorder="1" applyAlignment="1">
      <alignment horizontal="center" vertical="center"/>
    </xf>
    <xf numFmtId="38" fontId="16" fillId="6" borderId="3" xfId="1" applyFont="1" applyFill="1" applyBorder="1" applyAlignment="1">
      <alignment horizontal="center" vertical="center"/>
    </xf>
    <xf numFmtId="38" fontId="16" fillId="6" borderId="3" xfId="1" applyFont="1" applyFill="1" applyBorder="1" applyAlignment="1">
      <alignment horizontal="center" vertical="center" wrapText="1"/>
    </xf>
    <xf numFmtId="38" fontId="16" fillId="5" borderId="3" xfId="1" applyFont="1" applyFill="1" applyBorder="1" applyAlignment="1">
      <alignment horizontal="center" vertical="center" wrapText="1"/>
    </xf>
    <xf numFmtId="38" fontId="16" fillId="5" borderId="7" xfId="1" applyFont="1" applyFill="1" applyBorder="1" applyAlignment="1">
      <alignment horizontal="center" vertical="center" wrapText="1"/>
    </xf>
    <xf numFmtId="38" fontId="17" fillId="6" borderId="4" xfId="1" applyFont="1" applyFill="1" applyBorder="1" applyAlignment="1">
      <alignment horizontal="center" vertical="center" shrinkToFit="1"/>
    </xf>
    <xf numFmtId="38" fontId="16" fillId="6" borderId="25" xfId="1" applyFont="1" applyFill="1" applyBorder="1" applyAlignment="1">
      <alignment horizontal="center" vertical="center"/>
    </xf>
    <xf numFmtId="38" fontId="16" fillId="6" borderId="26" xfId="1" applyFont="1" applyFill="1" applyBorder="1" applyAlignment="1">
      <alignment horizontal="center" vertical="center" shrinkToFit="1"/>
    </xf>
    <xf numFmtId="38" fontId="16" fillId="5" borderId="26" xfId="1" applyFont="1" applyFill="1" applyBorder="1" applyAlignment="1">
      <alignment horizontal="center" vertical="center" shrinkToFit="1"/>
    </xf>
    <xf numFmtId="38" fontId="16" fillId="5" borderId="27" xfId="1" applyFont="1" applyFill="1" applyBorder="1" applyAlignment="1">
      <alignment horizontal="center" vertical="center" shrinkToFit="1"/>
    </xf>
    <xf numFmtId="38" fontId="16" fillId="7" borderId="33" xfId="1" applyFont="1" applyFill="1" applyBorder="1" applyAlignment="1">
      <alignment horizontal="center" vertical="center"/>
    </xf>
    <xf numFmtId="38" fontId="16" fillId="7" borderId="34" xfId="1" applyFont="1" applyFill="1" applyBorder="1" applyAlignment="1">
      <alignment horizontal="center" vertical="center"/>
    </xf>
    <xf numFmtId="38" fontId="16" fillId="0" borderId="34" xfId="1" applyFont="1" applyBorder="1" applyAlignment="1">
      <alignment horizontal="center" vertical="center"/>
    </xf>
    <xf numFmtId="38" fontId="16" fillId="0" borderId="35" xfId="1" applyFont="1" applyFill="1" applyBorder="1" applyAlignment="1">
      <alignment horizontal="center" vertical="center"/>
    </xf>
    <xf numFmtId="38" fontId="16" fillId="6" borderId="28" xfId="1" applyFont="1" applyFill="1" applyBorder="1" applyAlignment="1">
      <alignment horizontal="center" vertical="center"/>
    </xf>
    <xf numFmtId="38" fontId="16" fillId="6" borderId="29" xfId="1" applyFont="1" applyFill="1" applyBorder="1" applyAlignment="1">
      <alignment horizontal="center" vertical="center"/>
    </xf>
    <xf numFmtId="38" fontId="16" fillId="5" borderId="29" xfId="1" applyFont="1" applyFill="1" applyBorder="1" applyAlignment="1">
      <alignment horizontal="center" vertical="center"/>
    </xf>
    <xf numFmtId="38" fontId="16" fillId="5" borderId="30" xfId="1" applyFont="1" applyFill="1" applyBorder="1" applyAlignment="1">
      <alignment horizontal="center" vertical="center"/>
    </xf>
    <xf numFmtId="38" fontId="16" fillId="6" borderId="60" xfId="1" applyFont="1" applyFill="1" applyBorder="1" applyAlignment="1">
      <alignment horizontal="center" vertical="center"/>
    </xf>
    <xf numFmtId="38" fontId="16" fillId="6" borderId="57" xfId="1" applyFont="1" applyFill="1" applyBorder="1" applyAlignment="1">
      <alignment horizontal="center" vertical="center"/>
    </xf>
    <xf numFmtId="38" fontId="16" fillId="5" borderId="57" xfId="1" applyFont="1" applyFill="1" applyBorder="1" applyAlignment="1">
      <alignment horizontal="center" vertical="center"/>
    </xf>
    <xf numFmtId="38" fontId="16" fillId="5" borderId="22" xfId="1" applyFont="1" applyFill="1" applyBorder="1" applyAlignment="1">
      <alignment horizontal="center" vertical="center"/>
    </xf>
    <xf numFmtId="38" fontId="16" fillId="5" borderId="58" xfId="1" applyFont="1" applyFill="1" applyBorder="1" applyAlignment="1">
      <alignment horizontal="center" vertical="center"/>
    </xf>
    <xf numFmtId="38" fontId="16" fillId="5" borderId="59" xfId="1" applyFont="1" applyFill="1" applyBorder="1" applyAlignment="1">
      <alignment horizontal="center" vertical="center"/>
    </xf>
    <xf numFmtId="38" fontId="16" fillId="5" borderId="61" xfId="1" applyFont="1" applyFill="1" applyBorder="1" applyAlignment="1">
      <alignment horizontal="center" vertical="center"/>
    </xf>
    <xf numFmtId="49" fontId="18" fillId="6" borderId="83" xfId="0" applyNumberFormat="1" applyFont="1" applyFill="1" applyBorder="1" applyAlignment="1">
      <alignment horizontal="center" vertical="center" wrapText="1"/>
    </xf>
    <xf numFmtId="49" fontId="5" fillId="6" borderId="84" xfId="0" applyNumberFormat="1" applyFont="1" applyFill="1" applyBorder="1" applyAlignment="1">
      <alignment horizontal="center" vertical="center" wrapText="1"/>
    </xf>
    <xf numFmtId="38" fontId="16" fillId="6" borderId="85" xfId="1" applyFont="1" applyFill="1" applyBorder="1" applyAlignment="1">
      <alignment horizontal="center" vertical="center"/>
    </xf>
    <xf numFmtId="38" fontId="16" fillId="6" borderId="0" xfId="1" applyFont="1" applyFill="1" applyAlignment="1">
      <alignment horizontal="center" vertical="center"/>
    </xf>
    <xf numFmtId="38" fontId="16" fillId="6" borderId="86" xfId="1" applyFont="1" applyFill="1" applyBorder="1" applyAlignment="1">
      <alignment horizontal="center" vertical="center"/>
    </xf>
    <xf numFmtId="38" fontId="16" fillId="6" borderId="87" xfId="1" applyFont="1" applyFill="1" applyBorder="1" applyAlignment="1">
      <alignment horizontal="center" vertical="center"/>
    </xf>
    <xf numFmtId="38" fontId="5" fillId="6" borderId="74" xfId="1" applyFont="1" applyFill="1" applyBorder="1" applyAlignment="1">
      <alignment horizontal="center" vertical="center"/>
    </xf>
    <xf numFmtId="38" fontId="16" fillId="6" borderId="23" xfId="1" applyFont="1" applyFill="1" applyBorder="1" applyAlignment="1">
      <alignment horizontal="center" vertical="center"/>
    </xf>
    <xf numFmtId="38" fontId="16" fillId="6" borderId="83" xfId="1" applyFont="1" applyFill="1" applyBorder="1" applyAlignment="1">
      <alignment horizontal="center" vertical="center"/>
    </xf>
    <xf numFmtId="38" fontId="6" fillId="8" borderId="38" xfId="1" applyFont="1" applyFill="1" applyBorder="1" applyAlignment="1">
      <alignment horizontal="center" vertical="center"/>
    </xf>
    <xf numFmtId="38" fontId="6" fillId="8" borderId="88" xfId="1" applyFont="1" applyFill="1" applyBorder="1" applyAlignment="1">
      <alignment horizontal="center" vertical="center"/>
    </xf>
    <xf numFmtId="38" fontId="6" fillId="8" borderId="89" xfId="1" applyFont="1" applyFill="1" applyBorder="1" applyAlignment="1">
      <alignment horizontal="center" vertical="center"/>
    </xf>
    <xf numFmtId="38" fontId="6" fillId="8" borderId="76" xfId="1" applyFont="1" applyFill="1" applyBorder="1" applyAlignment="1">
      <alignment horizontal="center" vertical="center"/>
    </xf>
    <xf numFmtId="0" fontId="0" fillId="0" borderId="0" xfId="0" applyAlignment="1">
      <alignment horizontal="right"/>
    </xf>
    <xf numFmtId="0" fontId="0" fillId="0" borderId="0" xfId="0" applyAlignment="1">
      <alignment wrapText="1"/>
    </xf>
    <xf numFmtId="0" fontId="0" fillId="0" borderId="0" xfId="0" applyAlignment="1"/>
    <xf numFmtId="49" fontId="6" fillId="0" borderId="109" xfId="0" applyNumberFormat="1" applyFont="1" applyBorder="1" applyAlignment="1">
      <alignment horizontal="center" vertical="center" wrapText="1"/>
    </xf>
    <xf numFmtId="49" fontId="6" fillId="0" borderId="14" xfId="0" applyNumberFormat="1" applyFont="1" applyBorder="1" applyAlignment="1">
      <alignment horizontal="center" vertical="center"/>
    </xf>
    <xf numFmtId="49" fontId="6" fillId="0" borderId="110" xfId="0" applyNumberFormat="1" applyFont="1" applyBorder="1" applyAlignment="1">
      <alignment horizontal="center" vertical="center"/>
    </xf>
    <xf numFmtId="49" fontId="6" fillId="0" borderId="107" xfId="0" applyNumberFormat="1" applyFont="1" applyBorder="1" applyAlignment="1">
      <alignment horizontal="center" vertical="center"/>
    </xf>
    <xf numFmtId="49" fontId="6" fillId="0" borderId="108" xfId="0" applyNumberFormat="1" applyFont="1" applyBorder="1" applyAlignment="1">
      <alignment horizontal="center" vertical="center"/>
    </xf>
    <xf numFmtId="49" fontId="18" fillId="0" borderId="111" xfId="0" applyNumberFormat="1" applyFont="1" applyBorder="1" applyAlignment="1">
      <alignment horizontal="center" vertical="center" wrapText="1"/>
    </xf>
    <xf numFmtId="49" fontId="18" fillId="0" borderId="103" xfId="0" applyNumberFormat="1" applyFont="1" applyBorder="1" applyAlignment="1">
      <alignment horizontal="center" vertical="center"/>
    </xf>
    <xf numFmtId="49" fontId="18" fillId="0" borderId="112" xfId="0" applyNumberFormat="1" applyFont="1" applyBorder="1" applyAlignment="1">
      <alignment horizontal="center" vertical="center"/>
    </xf>
    <xf numFmtId="49" fontId="6" fillId="0" borderId="106" xfId="0" applyNumberFormat="1" applyFont="1" applyBorder="1" applyAlignment="1">
      <alignment horizontal="center" vertical="center"/>
    </xf>
    <xf numFmtId="49" fontId="6" fillId="0" borderId="93" xfId="0" applyNumberFormat="1" applyFont="1" applyBorder="1" applyAlignment="1">
      <alignment horizontal="center" vertical="center"/>
    </xf>
    <xf numFmtId="49" fontId="6" fillId="0" borderId="0" xfId="0" applyNumberFormat="1" applyFont="1" applyBorder="1" applyAlignment="1">
      <alignment horizontal="center" vertical="center" wrapText="1"/>
    </xf>
    <xf numFmtId="49" fontId="6" fillId="0" borderId="92" xfId="0" applyNumberFormat="1" applyFont="1" applyBorder="1" applyAlignment="1">
      <alignment horizontal="center" vertical="center"/>
    </xf>
    <xf numFmtId="49" fontId="6" fillId="0" borderId="36" xfId="0" applyNumberFormat="1" applyFont="1" applyBorder="1" applyAlignment="1">
      <alignment horizontal="center" vertical="center"/>
    </xf>
    <xf numFmtId="49" fontId="6" fillId="8" borderId="90" xfId="0" applyNumberFormat="1" applyFont="1" applyFill="1" applyBorder="1" applyAlignment="1">
      <alignment horizontal="center" vertical="center"/>
    </xf>
    <xf numFmtId="49" fontId="6" fillId="8" borderId="39" xfId="0" applyNumberFormat="1" applyFont="1" applyFill="1" applyBorder="1" applyAlignment="1">
      <alignment horizontal="center" vertical="center"/>
    </xf>
    <xf numFmtId="49" fontId="6" fillId="8" borderId="98"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49" fontId="6" fillId="0" borderId="96" xfId="0" applyNumberFormat="1" applyFont="1" applyBorder="1" applyAlignment="1">
      <alignment horizontal="center" vertical="center"/>
    </xf>
    <xf numFmtId="49" fontId="6" fillId="0" borderId="105"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6" fillId="0" borderId="104" xfId="0" applyNumberFormat="1" applyFont="1" applyBorder="1" applyAlignment="1">
      <alignment horizontal="center" vertical="center"/>
    </xf>
    <xf numFmtId="49" fontId="6" fillId="0" borderId="91"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wrapText="1"/>
    </xf>
    <xf numFmtId="0" fontId="8" fillId="0" borderId="0" xfId="0" applyFont="1" applyAlignment="1">
      <alignment horizontal="left" vertical="center"/>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49" fontId="6" fillId="0" borderId="99" xfId="0" applyNumberFormat="1" applyFont="1" applyBorder="1" applyAlignment="1">
      <alignment horizontal="center" vertical="center"/>
    </xf>
    <xf numFmtId="49" fontId="6" fillId="0" borderId="100" xfId="0" applyNumberFormat="1" applyFont="1" applyBorder="1" applyAlignment="1">
      <alignment horizontal="center" vertical="center"/>
    </xf>
    <xf numFmtId="49" fontId="6" fillId="0" borderId="101"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102" xfId="0" applyNumberFormat="1" applyFont="1" applyBorder="1" applyAlignment="1">
      <alignment horizontal="center" vertical="center"/>
    </xf>
    <xf numFmtId="49" fontId="3" fillId="0" borderId="103" xfId="0" applyNumberFormat="1" applyFont="1" applyBorder="1" applyAlignment="1">
      <alignment horizontal="center" vertical="center" wrapText="1"/>
    </xf>
    <xf numFmtId="0" fontId="0" fillId="0" borderId="100" xfId="0" applyBorder="1" applyAlignment="1">
      <alignment horizontal="center" vertical="center" wrapText="1"/>
    </xf>
    <xf numFmtId="49" fontId="3" fillId="5" borderId="94" xfId="0" applyNumberFormat="1" applyFont="1" applyFill="1" applyBorder="1" applyAlignment="1">
      <alignment horizontal="center" vertical="center" wrapText="1"/>
    </xf>
    <xf numFmtId="49" fontId="3" fillId="5" borderId="95" xfId="0" applyNumberFormat="1" applyFont="1" applyFill="1" applyBorder="1" applyAlignment="1">
      <alignment horizontal="center" vertical="center"/>
    </xf>
    <xf numFmtId="49" fontId="3" fillId="5" borderId="12" xfId="0" applyNumberFormat="1" applyFont="1" applyFill="1" applyBorder="1" applyAlignment="1">
      <alignment horizontal="center" vertical="center"/>
    </xf>
    <xf numFmtId="49" fontId="9" fillId="2" borderId="96" xfId="0" applyNumberFormat="1" applyFont="1" applyFill="1" applyBorder="1" applyAlignment="1">
      <alignment horizontal="center" vertical="center" wrapText="1"/>
    </xf>
    <xf numFmtId="49" fontId="9" fillId="2" borderId="81" xfId="0" applyNumberFormat="1" applyFont="1" applyFill="1" applyBorder="1" applyAlignment="1">
      <alignment horizontal="center" vertical="center" wrapText="1"/>
    </xf>
    <xf numFmtId="49" fontId="9" fillId="2" borderId="97" xfId="0" applyNumberFormat="1" applyFont="1" applyFill="1" applyBorder="1" applyAlignment="1">
      <alignment horizontal="center" vertical="center" wrapText="1"/>
    </xf>
    <xf numFmtId="49" fontId="9" fillId="2" borderId="90" xfId="0" applyNumberFormat="1" applyFont="1" applyFill="1" applyBorder="1" applyAlignment="1">
      <alignment horizontal="center" vertical="center" wrapText="1"/>
    </xf>
    <xf numFmtId="49" fontId="9" fillId="2" borderId="39" xfId="0" applyNumberFormat="1" applyFont="1" applyFill="1" applyBorder="1" applyAlignment="1">
      <alignment horizontal="center" vertical="center" wrapText="1"/>
    </xf>
    <xf numFmtId="49" fontId="9" fillId="2" borderId="98" xfId="0" applyNumberFormat="1" applyFont="1" applyFill="1" applyBorder="1" applyAlignment="1">
      <alignment horizontal="center" vertical="center" wrapText="1"/>
    </xf>
    <xf numFmtId="10" fontId="9" fillId="2" borderId="49" xfId="0" applyNumberFormat="1" applyFont="1" applyFill="1" applyBorder="1" applyAlignment="1">
      <alignment horizontal="center" vertical="center" wrapText="1"/>
    </xf>
    <xf numFmtId="10" fontId="9" fillId="2" borderId="50" xfId="0" applyNumberFormat="1" applyFont="1" applyFill="1" applyBorder="1" applyAlignment="1">
      <alignment horizontal="center" vertical="center" wrapText="1"/>
    </xf>
    <xf numFmtId="10" fontId="9" fillId="2" borderId="63" xfId="0" applyNumberFormat="1" applyFont="1" applyFill="1" applyBorder="1" applyAlignment="1">
      <alignment horizontal="center" vertical="center" wrapText="1"/>
    </xf>
    <xf numFmtId="49" fontId="9" fillId="0" borderId="49" xfId="0" applyNumberFormat="1"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49" fontId="9" fillId="0" borderId="51" xfId="0" applyNumberFormat="1" applyFont="1" applyFill="1" applyBorder="1" applyAlignment="1">
      <alignment horizontal="center" vertical="center" wrapText="1"/>
    </xf>
    <xf numFmtId="0" fontId="0" fillId="0" borderId="103" xfId="0" applyBorder="1" applyAlignment="1">
      <alignment horizontal="center" vertical="center" wrapText="1"/>
    </xf>
    <xf numFmtId="49" fontId="3" fillId="5" borderId="12" xfId="0" applyNumberFormat="1" applyFont="1" applyFill="1" applyBorder="1" applyAlignment="1">
      <alignment horizontal="center" vertical="center" wrapText="1"/>
    </xf>
    <xf numFmtId="49" fontId="3" fillId="0" borderId="94" xfId="0" applyNumberFormat="1" applyFont="1" applyBorder="1" applyAlignment="1">
      <alignment horizontal="center" vertical="center" wrapText="1"/>
    </xf>
    <xf numFmtId="49" fontId="3" fillId="0" borderId="12" xfId="0" applyNumberFormat="1" applyFont="1" applyBorder="1" applyAlignment="1">
      <alignment horizontal="center" vertical="center"/>
    </xf>
    <xf numFmtId="49" fontId="3" fillId="0" borderId="95" xfId="0" applyNumberFormat="1" applyFont="1" applyBorder="1" applyAlignment="1">
      <alignment horizontal="center" vertical="center"/>
    </xf>
    <xf numFmtId="49" fontId="3" fillId="0" borderId="12" xfId="0" applyNumberFormat="1" applyFont="1" applyBorder="1" applyAlignment="1">
      <alignment horizontal="center" vertical="center" wrapText="1"/>
    </xf>
    <xf numFmtId="49" fontId="7" fillId="0" borderId="49"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0" fillId="0" borderId="109" xfId="0" applyBorder="1" applyAlignment="1">
      <alignment horizontal="center" vertical="center"/>
    </xf>
    <xf numFmtId="0" fontId="0" fillId="0" borderId="14" xfId="0" applyBorder="1" applyAlignment="1">
      <alignment horizontal="center" vertical="center"/>
    </xf>
    <xf numFmtId="0" fontId="0" fillId="0" borderId="113" xfId="0" applyBorder="1" applyAlignment="1">
      <alignment horizontal="center"/>
    </xf>
    <xf numFmtId="0" fontId="0" fillId="0" borderId="114" xfId="0" applyBorder="1" applyAlignment="1">
      <alignment horizontal="center"/>
    </xf>
    <xf numFmtId="0" fontId="0" fillId="0" borderId="115" xfId="0" applyBorder="1" applyAlignment="1">
      <alignment horizontal="center"/>
    </xf>
    <xf numFmtId="180" fontId="0" fillId="0" borderId="0" xfId="0" applyNumberFormat="1"/>
  </cellXfs>
  <cellStyles count="8">
    <cellStyle name="パーセント 2" xfId="7"/>
    <cellStyle name="桁区切り" xfId="1" builtinId="6"/>
    <cellStyle name="桁区切り 2" xfId="4"/>
    <cellStyle name="標準" xfId="0" builtinId="0"/>
    <cellStyle name="標準 2" xfId="2"/>
    <cellStyle name="標準 3" xfId="3"/>
    <cellStyle name="標準 3 2" xfId="5"/>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247650</xdr:colOff>
      <xdr:row>13</xdr:row>
      <xdr:rowOff>0</xdr:rowOff>
    </xdr:from>
    <xdr:to>
      <xdr:col>6</xdr:col>
      <xdr:colOff>447675</xdr:colOff>
      <xdr:row>16</xdr:row>
      <xdr:rowOff>0</xdr:rowOff>
    </xdr:to>
    <xdr:sp macro="" textlink="">
      <xdr:nvSpPr>
        <xdr:cNvPr id="12343" name="AutoShape 1">
          <a:extLst>
            <a:ext uri="{FF2B5EF4-FFF2-40B4-BE49-F238E27FC236}">
              <a16:creationId xmlns:a16="http://schemas.microsoft.com/office/drawing/2014/main" id="{DF715C2A-35B3-440A-A27B-E7F3AD7F68A0}"/>
            </a:ext>
          </a:extLst>
        </xdr:cNvPr>
        <xdr:cNvSpPr>
          <a:spLocks/>
        </xdr:cNvSpPr>
      </xdr:nvSpPr>
      <xdr:spPr bwMode="auto">
        <a:xfrm>
          <a:off x="4619625" y="3667125"/>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571500</xdr:colOff>
      <xdr:row>7</xdr:row>
      <xdr:rowOff>266700</xdr:rowOff>
    </xdr:from>
    <xdr:to>
      <xdr:col>0</xdr:col>
      <xdr:colOff>619125</xdr:colOff>
      <xdr:row>12</xdr:row>
      <xdr:rowOff>38100</xdr:rowOff>
    </xdr:to>
    <xdr:sp macro="" textlink="">
      <xdr:nvSpPr>
        <xdr:cNvPr id="12344" name="左大かっこ 4">
          <a:extLst>
            <a:ext uri="{FF2B5EF4-FFF2-40B4-BE49-F238E27FC236}">
              <a16:creationId xmlns:a16="http://schemas.microsoft.com/office/drawing/2014/main" id="{AF924BB7-9A95-4807-A96A-C66F1D52D68A}"/>
            </a:ext>
          </a:extLst>
        </xdr:cNvPr>
        <xdr:cNvSpPr>
          <a:spLocks/>
        </xdr:cNvSpPr>
      </xdr:nvSpPr>
      <xdr:spPr bwMode="auto">
        <a:xfrm>
          <a:off x="571500" y="2371725"/>
          <a:ext cx="47625" cy="1200150"/>
        </a:xfrm>
        <a:prstGeom prst="leftBracket">
          <a:avLst>
            <a:gd name="adj" fmla="val 7817"/>
          </a:avLst>
        </a:prstGeom>
        <a:solidFill>
          <a:srgbClr val="FFFFFF"/>
        </a:solidFill>
        <a:ln w="9525" algn="ctr">
          <a:solidFill>
            <a:srgbClr val="000000"/>
          </a:solidFill>
          <a:round/>
          <a:headEnd/>
          <a:tailEnd/>
        </a:ln>
      </xdr:spPr>
    </xdr:sp>
    <xdr:clientData/>
  </xdr:twoCellAnchor>
  <xdr:twoCellAnchor>
    <xdr:from>
      <xdr:col>4</xdr:col>
      <xdr:colOff>371475</xdr:colOff>
      <xdr:row>4</xdr:row>
      <xdr:rowOff>190500</xdr:rowOff>
    </xdr:from>
    <xdr:to>
      <xdr:col>4</xdr:col>
      <xdr:colOff>695325</xdr:colOff>
      <xdr:row>5</xdr:row>
      <xdr:rowOff>47625</xdr:rowOff>
    </xdr:to>
    <xdr:sp macro="" textlink="">
      <xdr:nvSpPr>
        <xdr:cNvPr id="12345" name="右矢印 5">
          <a:extLst>
            <a:ext uri="{FF2B5EF4-FFF2-40B4-BE49-F238E27FC236}">
              <a16:creationId xmlns:a16="http://schemas.microsoft.com/office/drawing/2014/main" id="{55C93F37-2DBC-4F9C-8339-1AA33CF921E7}"/>
            </a:ext>
          </a:extLst>
        </xdr:cNvPr>
        <xdr:cNvSpPr>
          <a:spLocks noChangeArrowheads="1"/>
        </xdr:cNvSpPr>
      </xdr:nvSpPr>
      <xdr:spPr bwMode="auto">
        <a:xfrm>
          <a:off x="3286125" y="1619250"/>
          <a:ext cx="323850" cy="142875"/>
        </a:xfrm>
        <a:prstGeom prst="rightArrow">
          <a:avLst>
            <a:gd name="adj1" fmla="val 50000"/>
            <a:gd name="adj2" fmla="val 52312"/>
          </a:avLst>
        </a:prstGeom>
        <a:solidFill>
          <a:srgbClr val="FFFFFF"/>
        </a:solidFill>
        <a:ln w="9525" algn="ctr">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4132" name="AutoShape 1">
          <a:extLst>
            <a:ext uri="{FF2B5EF4-FFF2-40B4-BE49-F238E27FC236}">
              <a16:creationId xmlns:a16="http://schemas.microsoft.com/office/drawing/2014/main" id="{3256C2BD-827C-4DAA-9014-9AC145C82008}"/>
            </a:ext>
          </a:extLst>
        </xdr:cNvPr>
        <xdr:cNvSpPr>
          <a:spLocks/>
        </xdr:cNvSpPr>
      </xdr:nvSpPr>
      <xdr:spPr bwMode="auto">
        <a:xfrm>
          <a:off x="4619625"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2084" name="AutoShape 1">
          <a:extLst>
            <a:ext uri="{FF2B5EF4-FFF2-40B4-BE49-F238E27FC236}">
              <a16:creationId xmlns:a16="http://schemas.microsoft.com/office/drawing/2014/main" id="{D769CE52-529E-42AA-A9AA-570112316EBA}"/>
            </a:ext>
          </a:extLst>
        </xdr:cNvPr>
        <xdr:cNvSpPr>
          <a:spLocks/>
        </xdr:cNvSpPr>
      </xdr:nvSpPr>
      <xdr:spPr bwMode="auto">
        <a:xfrm>
          <a:off x="4552950"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7</xdr:row>
      <xdr:rowOff>0</xdr:rowOff>
    </xdr:from>
    <xdr:to>
      <xdr:col>6</xdr:col>
      <xdr:colOff>447675</xdr:colOff>
      <xdr:row>10</xdr:row>
      <xdr:rowOff>0</xdr:rowOff>
    </xdr:to>
    <xdr:sp macro="" textlink="">
      <xdr:nvSpPr>
        <xdr:cNvPr id="13326" name="AutoShape 1">
          <a:extLst>
            <a:ext uri="{FF2B5EF4-FFF2-40B4-BE49-F238E27FC236}">
              <a16:creationId xmlns:a16="http://schemas.microsoft.com/office/drawing/2014/main" id="{601CB6CF-7C30-4A1B-8DA9-248368C68EB1}"/>
            </a:ext>
          </a:extLst>
        </xdr:cNvPr>
        <xdr:cNvSpPr>
          <a:spLocks/>
        </xdr:cNvSpPr>
      </xdr:nvSpPr>
      <xdr:spPr bwMode="auto">
        <a:xfrm>
          <a:off x="4619625" y="2409825"/>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247650</xdr:colOff>
      <xdr:row>7</xdr:row>
      <xdr:rowOff>0</xdr:rowOff>
    </xdr:from>
    <xdr:to>
      <xdr:col>6</xdr:col>
      <xdr:colOff>447675</xdr:colOff>
      <xdr:row>10</xdr:row>
      <xdr:rowOff>0</xdr:rowOff>
    </xdr:to>
    <xdr:sp macro="" textlink="">
      <xdr:nvSpPr>
        <xdr:cNvPr id="11300" name="AutoShape 1">
          <a:extLst>
            <a:ext uri="{FF2B5EF4-FFF2-40B4-BE49-F238E27FC236}">
              <a16:creationId xmlns:a16="http://schemas.microsoft.com/office/drawing/2014/main" id="{3B3F8AE5-6EE4-462E-B9B8-79B4A62BAB1D}"/>
            </a:ext>
          </a:extLst>
        </xdr:cNvPr>
        <xdr:cNvSpPr>
          <a:spLocks/>
        </xdr:cNvSpPr>
      </xdr:nvSpPr>
      <xdr:spPr bwMode="auto">
        <a:xfrm>
          <a:off x="4619625" y="2409825"/>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10276" name="AutoShape 1">
          <a:extLst>
            <a:ext uri="{FF2B5EF4-FFF2-40B4-BE49-F238E27FC236}">
              <a16:creationId xmlns:a16="http://schemas.microsoft.com/office/drawing/2014/main" id="{6297BD1B-77BD-4F7A-B3D4-C17BDA8A755E}"/>
            </a:ext>
          </a:extLst>
        </xdr:cNvPr>
        <xdr:cNvSpPr>
          <a:spLocks/>
        </xdr:cNvSpPr>
      </xdr:nvSpPr>
      <xdr:spPr bwMode="auto">
        <a:xfrm>
          <a:off x="4619625"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6180" name="AutoShape 1">
          <a:extLst>
            <a:ext uri="{FF2B5EF4-FFF2-40B4-BE49-F238E27FC236}">
              <a16:creationId xmlns:a16="http://schemas.microsoft.com/office/drawing/2014/main" id="{02865028-68BB-429E-8277-A99245D89B87}"/>
            </a:ext>
          </a:extLst>
        </xdr:cNvPr>
        <xdr:cNvSpPr>
          <a:spLocks/>
        </xdr:cNvSpPr>
      </xdr:nvSpPr>
      <xdr:spPr bwMode="auto">
        <a:xfrm>
          <a:off x="4619625"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3108" name="AutoShape 1">
          <a:extLst>
            <a:ext uri="{FF2B5EF4-FFF2-40B4-BE49-F238E27FC236}">
              <a16:creationId xmlns:a16="http://schemas.microsoft.com/office/drawing/2014/main" id="{609BE993-4B49-4776-B967-39B36CB2546F}"/>
            </a:ext>
          </a:extLst>
        </xdr:cNvPr>
        <xdr:cNvSpPr>
          <a:spLocks/>
        </xdr:cNvSpPr>
      </xdr:nvSpPr>
      <xdr:spPr bwMode="auto">
        <a:xfrm>
          <a:off x="4619625"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8228" name="AutoShape 1">
          <a:extLst>
            <a:ext uri="{FF2B5EF4-FFF2-40B4-BE49-F238E27FC236}">
              <a16:creationId xmlns:a16="http://schemas.microsoft.com/office/drawing/2014/main" id="{5A905F91-C9F3-4E71-9944-047A9894560A}"/>
            </a:ext>
          </a:extLst>
        </xdr:cNvPr>
        <xdr:cNvSpPr>
          <a:spLocks/>
        </xdr:cNvSpPr>
      </xdr:nvSpPr>
      <xdr:spPr bwMode="auto">
        <a:xfrm>
          <a:off x="4619625"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5156" name="AutoShape 1">
          <a:extLst>
            <a:ext uri="{FF2B5EF4-FFF2-40B4-BE49-F238E27FC236}">
              <a16:creationId xmlns:a16="http://schemas.microsoft.com/office/drawing/2014/main" id="{77597C1B-A5E2-4F8B-9C45-7026F888BF06}"/>
            </a:ext>
          </a:extLst>
        </xdr:cNvPr>
        <xdr:cNvSpPr>
          <a:spLocks/>
        </xdr:cNvSpPr>
      </xdr:nvSpPr>
      <xdr:spPr bwMode="auto">
        <a:xfrm>
          <a:off x="4619625"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247650</xdr:colOff>
      <xdr:row>8</xdr:row>
      <xdr:rowOff>0</xdr:rowOff>
    </xdr:from>
    <xdr:to>
      <xdr:col>6</xdr:col>
      <xdr:colOff>447675</xdr:colOff>
      <xdr:row>11</xdr:row>
      <xdr:rowOff>0</xdr:rowOff>
    </xdr:to>
    <xdr:sp macro="" textlink="">
      <xdr:nvSpPr>
        <xdr:cNvPr id="9252" name="AutoShape 1">
          <a:extLst>
            <a:ext uri="{FF2B5EF4-FFF2-40B4-BE49-F238E27FC236}">
              <a16:creationId xmlns:a16="http://schemas.microsoft.com/office/drawing/2014/main" id="{1FCCE5EA-59D8-4A45-ABD2-440FDAC715B0}"/>
            </a:ext>
          </a:extLst>
        </xdr:cNvPr>
        <xdr:cNvSpPr>
          <a:spLocks/>
        </xdr:cNvSpPr>
      </xdr:nvSpPr>
      <xdr:spPr bwMode="auto">
        <a:xfrm>
          <a:off x="4619625" y="2895600"/>
          <a:ext cx="200025" cy="6000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v0002\&#24246;&#21209;&#35506;\Documents%20and%20Settings\haws0034\&#12487;&#12473;&#12463;&#12488;&#12483;&#12503;\&#32113;&#35336;&#12399;&#12435;&#12398;&#12358;&#12288;&#21407;&#26412;\&#20154;&#21475;&#12288;&#65297;&#65296;&#12289;&#65297;&#652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hiouji.local\&#38750;&#20844;&#38283;\&#31119;&#27704;\&#26481;&#20140;&#37117;\&#36275;&#31435;&#21306;\&#36275;&#31435;&#65297;&#65303;&#24180;&#24230;\&#20107;&#21209;&#12392;&#20013;2&#26657;\&#27231;&#22120;&#26126;&#32048;&#20107;&#21209;&#2346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07974-00\01_&#22865;&#32004;\04.&#25552;&#26696;&#26360;\&#20107;&#21069;&#20998;&#26512;\&#12304;&#39151;&#33021;&#24066;&#12305;&#24180;&#40802;&#21029;&#20154;&#21475;&#65288;H26.3.3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SC3736\AppData\Roaming\Microsoft\Excel\Data\Inp\&#36039;&#26009;&#65298;&#12288;&#12487;&#12540;&#12479;&#12524;&#12452;&#12450;&#12454;&#12488;&#65288;&#12458;&#12522;&#12472;&#12490;&#1252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8"/>
      <sheetName val="P9"/>
      <sheetName val="P10"/>
      <sheetName val="P11"/>
      <sheetName val="P12"/>
      <sheetName val="P13"/>
      <sheetName val="P14"/>
      <sheetName val="P15"/>
      <sheetName val="P16"/>
      <sheetName val="P17"/>
      <sheetName val="P18"/>
      <sheetName val="P19"/>
      <sheetName val="P20"/>
      <sheetName val="P21"/>
      <sheetName val="P22"/>
      <sheetName val="P23"/>
      <sheetName val="P24"/>
      <sheetName val="P25"/>
      <sheetName val="P26"/>
      <sheetName val="P27"/>
      <sheetName val="P28"/>
      <sheetName val="P29"/>
      <sheetName val="P30"/>
      <sheetName val="P31"/>
      <sheetName val="P32"/>
      <sheetName val="P33"/>
      <sheetName val="P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明細"/>
      <sheetName val="小学校明細 (試算最終)"/>
      <sheetName val="小学校明細 (試算最終) (0318)"/>
      <sheetName val="中学校校明細 _2_"/>
      <sheetName val="中学校校明細(試算最終）"/>
      <sheetName val="中学校校明細(試算最終） (0318)"/>
      <sheetName val="LANﾒﾓ (0318)"/>
      <sheetName val="LANﾒﾓ (FJ)"/>
      <sheetName val="内訳 _2_"/>
      <sheetName val="見積書(77ヶ月小)"/>
      <sheetName val="見積書(77ヶ月中) "/>
      <sheetName val="0000K30409(買取)"/>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グラフ"/>
      <sheetName val="P8グラフ"/>
      <sheetName val="P9グラフ"/>
      <sheetName val="P10"/>
      <sheetName val="P11"/>
      <sheetName val="P12"/>
      <sheetName val="P13"/>
      <sheetName val="P14"/>
      <sheetName val="P15"/>
      <sheetName val="P16"/>
      <sheetName val="P17"/>
      <sheetName val="P18"/>
      <sheetName val="P19"/>
      <sheetName val="P20"/>
      <sheetName val="P21"/>
      <sheetName val="P22"/>
      <sheetName val="P23"/>
      <sheetName val="P24"/>
      <sheetName val="P25"/>
      <sheetName val="P26"/>
      <sheetName val="P27"/>
      <sheetName val="P28"/>
      <sheetName val="P29"/>
      <sheetName val="P30"/>
      <sheetName val="P31"/>
      <sheetName val="P32"/>
      <sheetName val="P33"/>
      <sheetName val="P34"/>
      <sheetName val="P35"/>
      <sheetName val="P36白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符号表"/>
      <sheetName val="使い方"/>
      <sheetName val="レイアウト作成"/>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abSelected="1" workbookViewId="0">
      <selection activeCell="E55" sqref="E55"/>
    </sheetView>
  </sheetViews>
  <sheetFormatPr defaultRowHeight="13.5" x14ac:dyDescent="0.15"/>
  <cols>
    <col min="2" max="2" width="15.25" bestFit="1" customWidth="1"/>
  </cols>
  <sheetData>
    <row r="1" spans="1:10" x14ac:dyDescent="0.15">
      <c r="A1" t="s">
        <v>182</v>
      </c>
    </row>
    <row r="2" spans="1:10" x14ac:dyDescent="0.15">
      <c r="A2" t="s">
        <v>217</v>
      </c>
    </row>
    <row r="4" spans="1:10" ht="27" x14ac:dyDescent="0.15">
      <c r="C4" s="344" t="s">
        <v>173</v>
      </c>
      <c r="D4" s="344" t="s">
        <v>174</v>
      </c>
      <c r="E4" s="344" t="s">
        <v>175</v>
      </c>
      <c r="F4" s="344" t="s">
        <v>176</v>
      </c>
      <c r="G4" s="344" t="s">
        <v>177</v>
      </c>
      <c r="H4" s="344" t="s">
        <v>178</v>
      </c>
      <c r="I4" s="344" t="s">
        <v>179</v>
      </c>
      <c r="J4" s="344" t="s">
        <v>171</v>
      </c>
    </row>
    <row r="5" spans="1:10" x14ac:dyDescent="0.15">
      <c r="B5" t="s">
        <v>180</v>
      </c>
      <c r="C5">
        <v>2.66</v>
      </c>
      <c r="D5">
        <v>0.82</v>
      </c>
      <c r="E5">
        <v>0.42</v>
      </c>
      <c r="F5">
        <v>0.3</v>
      </c>
      <c r="G5">
        <v>0.26</v>
      </c>
      <c r="H5">
        <v>0.14000000000000001</v>
      </c>
      <c r="I5">
        <v>0.15</v>
      </c>
      <c r="J5">
        <v>0.09</v>
      </c>
    </row>
    <row r="6" spans="1:10" x14ac:dyDescent="0.15">
      <c r="B6" t="s">
        <v>181</v>
      </c>
      <c r="C6" s="101">
        <v>5536</v>
      </c>
      <c r="D6" s="101">
        <v>5778</v>
      </c>
      <c r="E6" s="101">
        <v>3890</v>
      </c>
      <c r="F6" s="101">
        <v>2871</v>
      </c>
      <c r="G6" s="101">
        <v>3084</v>
      </c>
      <c r="H6" s="101">
        <v>1291</v>
      </c>
      <c r="I6" s="101">
        <v>1202</v>
      </c>
      <c r="J6" s="101">
        <v>772</v>
      </c>
    </row>
    <row r="8" spans="1:10" x14ac:dyDescent="0.15">
      <c r="J8" s="343" t="s">
        <v>172</v>
      </c>
    </row>
    <row r="10" spans="1:10" x14ac:dyDescent="0.15">
      <c r="A10" t="s">
        <v>218</v>
      </c>
    </row>
    <row r="12" spans="1:10" ht="27" x14ac:dyDescent="0.15">
      <c r="C12" s="344" t="s">
        <v>184</v>
      </c>
      <c r="D12" s="344" t="s">
        <v>185</v>
      </c>
      <c r="E12" s="344" t="s">
        <v>186</v>
      </c>
      <c r="F12" s="344" t="s">
        <v>178</v>
      </c>
      <c r="G12" s="344" t="s">
        <v>187</v>
      </c>
      <c r="H12" s="344" t="s">
        <v>188</v>
      </c>
      <c r="I12" s="344" t="s">
        <v>189</v>
      </c>
    </row>
    <row r="13" spans="1:10" x14ac:dyDescent="0.15">
      <c r="B13" t="s">
        <v>180</v>
      </c>
      <c r="C13">
        <v>0.95</v>
      </c>
      <c r="D13">
        <v>0.55000000000000004</v>
      </c>
      <c r="E13">
        <v>0.4</v>
      </c>
      <c r="F13">
        <v>0.57999999999999996</v>
      </c>
      <c r="G13">
        <v>0.5</v>
      </c>
      <c r="H13">
        <v>0.24</v>
      </c>
      <c r="I13">
        <v>0.3</v>
      </c>
    </row>
    <row r="14" spans="1:10" x14ac:dyDescent="0.15">
      <c r="B14" t="s">
        <v>181</v>
      </c>
      <c r="C14" s="101">
        <v>1111</v>
      </c>
      <c r="D14" s="101">
        <v>959</v>
      </c>
      <c r="E14" s="101">
        <v>936</v>
      </c>
      <c r="F14" s="101">
        <v>1178</v>
      </c>
      <c r="G14" s="101">
        <v>446</v>
      </c>
      <c r="H14" s="101">
        <v>420</v>
      </c>
      <c r="I14" s="101">
        <v>344</v>
      </c>
    </row>
    <row r="16" spans="1:10" x14ac:dyDescent="0.15">
      <c r="J16" s="343" t="s">
        <v>172</v>
      </c>
    </row>
    <row r="18" spans="1:10" x14ac:dyDescent="0.15">
      <c r="A18" t="s">
        <v>219</v>
      </c>
    </row>
    <row r="20" spans="1:10" ht="27" x14ac:dyDescent="0.15">
      <c r="C20" s="344" t="s">
        <v>190</v>
      </c>
      <c r="D20" s="344" t="s">
        <v>191</v>
      </c>
      <c r="E20" s="344" t="s">
        <v>192</v>
      </c>
      <c r="F20" s="344" t="s">
        <v>193</v>
      </c>
      <c r="G20" s="344" t="s">
        <v>194</v>
      </c>
      <c r="H20" s="344" t="s">
        <v>195</v>
      </c>
      <c r="I20" s="344" t="s">
        <v>196</v>
      </c>
      <c r="J20" s="344" t="s">
        <v>197</v>
      </c>
    </row>
    <row r="21" spans="1:10" x14ac:dyDescent="0.15">
      <c r="B21" t="s">
        <v>180</v>
      </c>
      <c r="C21">
        <v>1.59</v>
      </c>
      <c r="D21">
        <v>1.02</v>
      </c>
      <c r="E21">
        <v>0.59</v>
      </c>
      <c r="F21">
        <v>0.32</v>
      </c>
      <c r="G21">
        <v>0.35</v>
      </c>
      <c r="H21">
        <v>0.33</v>
      </c>
      <c r="I21">
        <v>0.23</v>
      </c>
      <c r="J21">
        <v>0.18</v>
      </c>
    </row>
    <row r="22" spans="1:10" x14ac:dyDescent="0.15">
      <c r="B22" t="s">
        <v>181</v>
      </c>
      <c r="C22" s="101">
        <v>1886</v>
      </c>
      <c r="D22" s="101">
        <v>1303</v>
      </c>
      <c r="E22" s="101">
        <v>763</v>
      </c>
      <c r="F22" s="101">
        <v>474</v>
      </c>
      <c r="G22" s="101">
        <v>521</v>
      </c>
      <c r="H22" s="101">
        <v>444</v>
      </c>
      <c r="I22" s="101">
        <v>377</v>
      </c>
      <c r="J22" s="101">
        <v>153</v>
      </c>
    </row>
    <row r="24" spans="1:10" x14ac:dyDescent="0.15">
      <c r="J24" s="343" t="s">
        <v>172</v>
      </c>
    </row>
    <row r="26" spans="1:10" x14ac:dyDescent="0.15">
      <c r="A26" t="s">
        <v>220</v>
      </c>
    </row>
    <row r="28" spans="1:10" ht="27" x14ac:dyDescent="0.15">
      <c r="C28" s="344" t="s">
        <v>198</v>
      </c>
      <c r="D28" s="344" t="s">
        <v>175</v>
      </c>
      <c r="E28" s="344" t="s">
        <v>199</v>
      </c>
      <c r="F28" s="344" t="s">
        <v>200</v>
      </c>
      <c r="G28" s="344" t="s">
        <v>201</v>
      </c>
      <c r="H28" s="344" t="s">
        <v>202</v>
      </c>
      <c r="I28" s="344" t="s">
        <v>203</v>
      </c>
      <c r="J28" s="344" t="s">
        <v>204</v>
      </c>
    </row>
    <row r="29" spans="1:10" x14ac:dyDescent="0.15">
      <c r="B29" t="s">
        <v>180</v>
      </c>
      <c r="C29">
        <v>1.51</v>
      </c>
      <c r="D29">
        <v>0.9</v>
      </c>
      <c r="E29">
        <v>0.27</v>
      </c>
      <c r="F29">
        <v>0.21</v>
      </c>
      <c r="G29">
        <v>0.23</v>
      </c>
      <c r="H29">
        <v>0.19</v>
      </c>
      <c r="I29">
        <v>0.25</v>
      </c>
      <c r="J29">
        <v>0.19</v>
      </c>
    </row>
    <row r="30" spans="1:10" x14ac:dyDescent="0.15">
      <c r="B30" t="s">
        <v>181</v>
      </c>
      <c r="C30" s="101">
        <v>2241</v>
      </c>
      <c r="D30" s="101">
        <v>1476</v>
      </c>
      <c r="E30" s="101">
        <v>602</v>
      </c>
      <c r="F30" s="101">
        <v>500</v>
      </c>
      <c r="G30" s="101">
        <v>561</v>
      </c>
      <c r="H30" s="101">
        <v>300</v>
      </c>
      <c r="I30" s="101">
        <v>210</v>
      </c>
      <c r="J30" s="101">
        <v>89</v>
      </c>
    </row>
    <row r="32" spans="1:10" x14ac:dyDescent="0.15">
      <c r="J32" s="343" t="s">
        <v>172</v>
      </c>
    </row>
    <row r="34" spans="1:10" x14ac:dyDescent="0.15">
      <c r="A34" t="s">
        <v>221</v>
      </c>
    </row>
    <row r="36" spans="1:10" ht="27" x14ac:dyDescent="0.15">
      <c r="C36" s="344" t="s">
        <v>174</v>
      </c>
      <c r="D36" s="344" t="s">
        <v>175</v>
      </c>
      <c r="E36" s="344" t="s">
        <v>176</v>
      </c>
      <c r="F36" s="344" t="s">
        <v>177</v>
      </c>
      <c r="G36" s="344" t="s">
        <v>185</v>
      </c>
      <c r="H36" s="344" t="s">
        <v>187</v>
      </c>
      <c r="I36" s="344" t="s">
        <v>188</v>
      </c>
      <c r="J36" s="344" t="s">
        <v>189</v>
      </c>
    </row>
    <row r="37" spans="1:10" x14ac:dyDescent="0.15">
      <c r="B37" t="s">
        <v>180</v>
      </c>
      <c r="C37">
        <v>0.79</v>
      </c>
      <c r="D37">
        <v>0.17</v>
      </c>
      <c r="E37">
        <v>0.16</v>
      </c>
      <c r="F37">
        <v>0.14000000000000001</v>
      </c>
      <c r="G37">
        <v>0.11</v>
      </c>
      <c r="H37">
        <v>0.09</v>
      </c>
      <c r="I37">
        <v>0.04</v>
      </c>
      <c r="J37">
        <v>0.09</v>
      </c>
    </row>
    <row r="38" spans="1:10" x14ac:dyDescent="0.15">
      <c r="B38" t="s">
        <v>181</v>
      </c>
      <c r="C38" s="101">
        <v>2311</v>
      </c>
      <c r="D38" s="101">
        <v>365</v>
      </c>
      <c r="E38" s="101">
        <v>358</v>
      </c>
      <c r="F38" s="101">
        <v>267</v>
      </c>
      <c r="G38" s="101">
        <v>253</v>
      </c>
      <c r="H38" s="101">
        <v>101</v>
      </c>
      <c r="I38" s="101">
        <v>95</v>
      </c>
      <c r="J38" s="101">
        <v>61</v>
      </c>
    </row>
    <row r="40" spans="1:10" x14ac:dyDescent="0.15">
      <c r="J40" s="343" t="s">
        <v>172</v>
      </c>
    </row>
    <row r="42" spans="1:10" x14ac:dyDescent="0.15">
      <c r="A42" s="345" t="s">
        <v>205</v>
      </c>
    </row>
    <row r="44" spans="1:10" ht="27" x14ac:dyDescent="0.15">
      <c r="C44" s="344" t="s">
        <v>206</v>
      </c>
      <c r="D44" s="344" t="s">
        <v>207</v>
      </c>
      <c r="E44" s="344" t="s">
        <v>208</v>
      </c>
      <c r="F44" s="344" t="s">
        <v>209</v>
      </c>
      <c r="G44" s="344" t="s">
        <v>210</v>
      </c>
    </row>
    <row r="45" spans="1:10" x14ac:dyDescent="0.15">
      <c r="B45" t="s">
        <v>180</v>
      </c>
      <c r="C45">
        <v>0.28000000000000003</v>
      </c>
      <c r="D45">
        <v>0.16</v>
      </c>
      <c r="E45">
        <v>0.49</v>
      </c>
      <c r="F45">
        <v>0.11</v>
      </c>
      <c r="G45">
        <v>0.12</v>
      </c>
    </row>
    <row r="46" spans="1:10" x14ac:dyDescent="0.15">
      <c r="B46" t="s">
        <v>181</v>
      </c>
      <c r="C46" s="101">
        <v>279</v>
      </c>
      <c r="D46" s="101">
        <v>145</v>
      </c>
      <c r="E46" s="101">
        <v>157</v>
      </c>
      <c r="F46" s="101">
        <v>98</v>
      </c>
      <c r="G46" s="101">
        <v>74</v>
      </c>
    </row>
    <row r="48" spans="1:10" x14ac:dyDescent="0.15">
      <c r="J48" s="343" t="s">
        <v>172</v>
      </c>
    </row>
    <row r="50" spans="1:10" x14ac:dyDescent="0.15">
      <c r="A50" s="345" t="s">
        <v>211</v>
      </c>
    </row>
    <row r="52" spans="1:10" ht="27" x14ac:dyDescent="0.15">
      <c r="A52" s="344"/>
      <c r="B52" s="344" t="s">
        <v>183</v>
      </c>
      <c r="C52" s="344" t="s">
        <v>212</v>
      </c>
      <c r="D52" s="344" t="s">
        <v>213</v>
      </c>
      <c r="E52" s="344" t="s">
        <v>214</v>
      </c>
      <c r="F52" s="344" t="s">
        <v>215</v>
      </c>
      <c r="G52" s="344" t="s">
        <v>216</v>
      </c>
      <c r="H52" s="344"/>
    </row>
    <row r="53" spans="1:10" x14ac:dyDescent="0.15">
      <c r="B53" t="s">
        <v>180</v>
      </c>
      <c r="C53">
        <v>0.05</v>
      </c>
      <c r="D53">
        <v>0.16</v>
      </c>
      <c r="E53">
        <v>0.05</v>
      </c>
      <c r="F53">
        <v>0.02</v>
      </c>
      <c r="G53">
        <v>0.06</v>
      </c>
    </row>
    <row r="54" spans="1:10" x14ac:dyDescent="0.15">
      <c r="B54" t="s">
        <v>181</v>
      </c>
      <c r="C54" s="412">
        <v>227</v>
      </c>
      <c r="D54" s="412">
        <v>294</v>
      </c>
      <c r="E54" s="412">
        <v>441</v>
      </c>
      <c r="F54" s="412">
        <v>197</v>
      </c>
      <c r="G54" s="412">
        <v>122</v>
      </c>
    </row>
    <row r="56" spans="1:10" x14ac:dyDescent="0.15">
      <c r="J56" s="343" t="s">
        <v>172</v>
      </c>
    </row>
  </sheetData>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13" zoomScale="75" zoomScaleNormal="100" zoomScaleSheetLayoutView="75" workbookViewId="0">
      <selection activeCell="B14" sqref="B14:B15"/>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26.25" customHeight="1" x14ac:dyDescent="0.15"/>
    <row r="2" spans="1:14" ht="66.75" customHeight="1" x14ac:dyDescent="0.15">
      <c r="A2" s="366" t="s">
        <v>99</v>
      </c>
      <c r="B2" s="367"/>
      <c r="C2" s="367"/>
      <c r="D2" s="367"/>
      <c r="E2" s="367"/>
      <c r="F2" s="367"/>
      <c r="G2" s="367"/>
      <c r="H2" s="367"/>
      <c r="I2" s="367"/>
      <c r="J2" s="367"/>
      <c r="K2" s="367"/>
      <c r="L2" s="367"/>
      <c r="M2" s="367"/>
      <c r="N2" s="367"/>
    </row>
    <row r="3" spans="1:14" ht="22.5" customHeight="1" x14ac:dyDescent="0.15">
      <c r="A3" s="16" t="s">
        <v>17</v>
      </c>
      <c r="B3" t="s">
        <v>70</v>
      </c>
      <c r="C3"/>
      <c r="D3"/>
      <c r="E3"/>
      <c r="F3"/>
      <c r="G3"/>
      <c r="N3" s="58"/>
    </row>
    <row r="4" spans="1:14" ht="22.5" customHeight="1" x14ac:dyDescent="0.15">
      <c r="A4" s="16" t="s">
        <v>19</v>
      </c>
      <c r="B4" t="s">
        <v>71</v>
      </c>
      <c r="C4"/>
      <c r="D4"/>
      <c r="E4"/>
      <c r="F4"/>
      <c r="G4"/>
      <c r="N4" s="58"/>
    </row>
    <row r="5" spans="1:14" ht="22.5" customHeight="1" x14ac:dyDescent="0.15">
      <c r="A5" s="16"/>
      <c r="B5" t="s">
        <v>69</v>
      </c>
      <c r="C5"/>
      <c r="D5"/>
      <c r="E5"/>
      <c r="F5"/>
      <c r="G5"/>
      <c r="N5" s="58"/>
    </row>
    <row r="6" spans="1:14" ht="22.5" customHeight="1" x14ac:dyDescent="0.15">
      <c r="A6" s="16" t="s">
        <v>22</v>
      </c>
      <c r="B6" t="s">
        <v>72</v>
      </c>
      <c r="C6"/>
      <c r="D6" s="79">
        <f>SUM(N20,N18,N16)</f>
        <v>27983</v>
      </c>
      <c r="E6" t="s">
        <v>25</v>
      </c>
      <c r="F6"/>
      <c r="G6"/>
      <c r="N6" s="58"/>
    </row>
    <row r="7" spans="1:14" ht="22.5" customHeight="1" x14ac:dyDescent="0.15">
      <c r="A7" s="16"/>
      <c r="B7" t="s">
        <v>36</v>
      </c>
      <c r="C7"/>
      <c r="D7" s="101">
        <f>SUM(N17,N19,N21)</f>
        <v>96</v>
      </c>
      <c r="E7" t="s">
        <v>25</v>
      </c>
      <c r="F7"/>
      <c r="G7" s="103" t="s">
        <v>82</v>
      </c>
      <c r="H7" s="104"/>
      <c r="I7" s="104"/>
      <c r="J7" s="104"/>
      <c r="K7" s="104"/>
      <c r="L7" s="104"/>
      <c r="M7" s="105" t="s">
        <v>84</v>
      </c>
      <c r="N7" s="58"/>
    </row>
    <row r="8" spans="1:14" ht="22.5" customHeight="1" x14ac:dyDescent="0.15">
      <c r="A8"/>
      <c r="B8"/>
      <c r="C8"/>
      <c r="D8" s="16" t="s">
        <v>83</v>
      </c>
      <c r="E8"/>
      <c r="F8" s="114">
        <f>D7/D6</f>
        <v>3.4306543258406891E-3</v>
      </c>
      <c r="H8" s="113"/>
      <c r="I8" s="113"/>
      <c r="J8" s="113"/>
      <c r="K8" s="113"/>
      <c r="L8" s="113"/>
      <c r="N8" s="58"/>
    </row>
    <row r="9" spans="1:14" ht="15.75" customHeight="1" x14ac:dyDescent="0.15">
      <c r="A9"/>
      <c r="B9" t="s">
        <v>37</v>
      </c>
      <c r="C9"/>
      <c r="D9" t="s">
        <v>85</v>
      </c>
      <c r="E9"/>
      <c r="F9" s="102">
        <f>N29</f>
        <v>704</v>
      </c>
      <c r="G9" t="s">
        <v>29</v>
      </c>
      <c r="H9" s="1" t="s">
        <v>38</v>
      </c>
      <c r="N9" s="58"/>
    </row>
    <row r="10" spans="1:14" ht="15.75" customHeight="1" x14ac:dyDescent="0.15">
      <c r="A10"/>
      <c r="B10" t="s">
        <v>39</v>
      </c>
      <c r="C10"/>
      <c r="D10" t="s">
        <v>86</v>
      </c>
      <c r="E10"/>
      <c r="F10" s="102">
        <f>N30</f>
        <v>847</v>
      </c>
      <c r="G10" t="s">
        <v>29</v>
      </c>
      <c r="H10" s="79">
        <f>SUM(N29,N30,N31)</f>
        <v>2947</v>
      </c>
      <c r="I10" s="18" t="s">
        <v>29</v>
      </c>
      <c r="J10" s="18"/>
      <c r="K10" s="18">
        <f>SUM(D16:J16,D18:J18,D20:J20)</f>
        <v>27983</v>
      </c>
      <c r="L10" s="18">
        <f>SUM(K16:M16,K18:M18,K20:M20)</f>
        <v>0</v>
      </c>
      <c r="M10" s="17"/>
      <c r="N10" s="58"/>
    </row>
    <row r="11" spans="1:14" ht="15.75" customHeight="1" x14ac:dyDescent="0.15">
      <c r="A11"/>
      <c r="B11"/>
      <c r="C11"/>
      <c r="D11" s="65" t="s">
        <v>67</v>
      </c>
      <c r="E11" s="65"/>
      <c r="F11" s="102">
        <f>N31</f>
        <v>1396</v>
      </c>
      <c r="G11" s="65" t="s">
        <v>29</v>
      </c>
      <c r="K11" s="18">
        <f>SUM(D17:J17,D19:J19,D21:J21)</f>
        <v>96</v>
      </c>
      <c r="L11" s="18">
        <f>SUM(K17:M17,K19:M19,K21:M21)</f>
        <v>0</v>
      </c>
      <c r="N11" s="58"/>
    </row>
    <row r="12" spans="1:14" ht="15.75" customHeight="1" x14ac:dyDescent="0.15">
      <c r="A12" s="16" t="s">
        <v>66</v>
      </c>
      <c r="B12" t="s">
        <v>130</v>
      </c>
      <c r="E12" s="1" t="s">
        <v>125</v>
      </c>
      <c r="H12" s="18"/>
      <c r="I12" s="18"/>
      <c r="J12" s="18"/>
      <c r="K12" s="18"/>
      <c r="L12" s="18"/>
      <c r="M12" s="17"/>
      <c r="N12" s="58"/>
    </row>
    <row r="13" spans="1:14" ht="22.5" customHeight="1" thickBot="1" x14ac:dyDescent="0.2">
      <c r="A13"/>
      <c r="B13"/>
      <c r="C13"/>
      <c r="D13" s="65"/>
      <c r="E13" s="65"/>
      <c r="F13" s="80"/>
      <c r="G13" s="65"/>
      <c r="H13" s="18"/>
      <c r="I13" s="18"/>
      <c r="J13" s="18" t="s">
        <v>81</v>
      </c>
      <c r="K13" s="18"/>
      <c r="L13" s="18"/>
      <c r="M13" s="17"/>
      <c r="N13" s="58"/>
    </row>
    <row r="14" spans="1:14" ht="17.25" customHeight="1" x14ac:dyDescent="0.15">
      <c r="A14" s="364" t="s">
        <v>3</v>
      </c>
      <c r="B14" s="368" t="s">
        <v>0</v>
      </c>
      <c r="C14" s="354" t="s">
        <v>1</v>
      </c>
      <c r="D14" s="357" t="s">
        <v>14</v>
      </c>
      <c r="E14" s="349"/>
      <c r="F14" s="349"/>
      <c r="G14" s="349"/>
      <c r="H14" s="349"/>
      <c r="I14" s="349"/>
      <c r="J14" s="349"/>
      <c r="K14" s="349"/>
      <c r="L14" s="349"/>
      <c r="M14" s="350"/>
      <c r="N14" s="346" t="s">
        <v>15</v>
      </c>
    </row>
    <row r="15" spans="1:14" ht="18" customHeight="1" thickBot="1" x14ac:dyDescent="0.2">
      <c r="A15" s="365"/>
      <c r="B15" s="369"/>
      <c r="C15" s="370"/>
      <c r="D15" s="66" t="s">
        <v>7</v>
      </c>
      <c r="E15" s="67" t="s">
        <v>8</v>
      </c>
      <c r="F15" s="67" t="s">
        <v>9</v>
      </c>
      <c r="G15" s="67" t="s">
        <v>10</v>
      </c>
      <c r="H15" s="67" t="s">
        <v>11</v>
      </c>
      <c r="I15" s="124"/>
      <c r="J15" s="89" t="s">
        <v>88</v>
      </c>
      <c r="K15" s="124"/>
      <c r="L15" s="124"/>
      <c r="M15" s="132"/>
      <c r="N15" s="371"/>
    </row>
    <row r="16" spans="1:14" ht="29.25" customHeight="1" thickTop="1" x14ac:dyDescent="0.15">
      <c r="A16" s="381" t="s">
        <v>74</v>
      </c>
      <c r="B16" s="403" t="s">
        <v>90</v>
      </c>
      <c r="C16" s="59" t="s">
        <v>5</v>
      </c>
      <c r="D16" s="60">
        <v>374</v>
      </c>
      <c r="E16" s="61">
        <v>1636</v>
      </c>
      <c r="F16" s="62">
        <v>774</v>
      </c>
      <c r="G16" s="62">
        <v>628</v>
      </c>
      <c r="H16" s="62">
        <v>1003</v>
      </c>
      <c r="I16" s="125"/>
      <c r="J16" s="63">
        <v>4220</v>
      </c>
      <c r="K16" s="125"/>
      <c r="L16" s="125"/>
      <c r="M16" s="125"/>
      <c r="N16" s="64">
        <f t="shared" ref="N16:N23" si="0">SUM(D16:M16)</f>
        <v>8635</v>
      </c>
    </row>
    <row r="17" spans="1:14" ht="29.25" customHeight="1" thickBot="1" x14ac:dyDescent="0.2">
      <c r="A17" s="381"/>
      <c r="B17" s="402"/>
      <c r="C17" s="3" t="s">
        <v>6</v>
      </c>
      <c r="D17" s="8">
        <v>3</v>
      </c>
      <c r="E17" s="5">
        <v>12</v>
      </c>
      <c r="F17" s="5">
        <v>8</v>
      </c>
      <c r="G17" s="5">
        <v>2</v>
      </c>
      <c r="H17" s="5">
        <v>2</v>
      </c>
      <c r="I17" s="126"/>
      <c r="J17" s="10">
        <v>0</v>
      </c>
      <c r="K17" s="126"/>
      <c r="L17" s="126"/>
      <c r="M17" s="126"/>
      <c r="N17" s="13">
        <f t="shared" si="0"/>
        <v>27</v>
      </c>
    </row>
    <row r="18" spans="1:14" ht="29.25" customHeight="1" thickTop="1" x14ac:dyDescent="0.15">
      <c r="A18" s="381"/>
      <c r="B18" s="400" t="s">
        <v>91</v>
      </c>
      <c r="C18" s="2" t="s">
        <v>5</v>
      </c>
      <c r="D18" s="6">
        <v>327</v>
      </c>
      <c r="E18" s="7">
        <v>1933</v>
      </c>
      <c r="F18" s="4">
        <v>1084</v>
      </c>
      <c r="G18" s="4">
        <v>580</v>
      </c>
      <c r="H18" s="4">
        <v>675</v>
      </c>
      <c r="I18" s="127"/>
      <c r="J18" s="9">
        <v>2585</v>
      </c>
      <c r="K18" s="127"/>
      <c r="L18" s="127"/>
      <c r="M18" s="127"/>
      <c r="N18" s="11">
        <f t="shared" si="0"/>
        <v>7184</v>
      </c>
    </row>
    <row r="19" spans="1:14" ht="29.25" customHeight="1" thickBot="1" x14ac:dyDescent="0.2">
      <c r="A19" s="381"/>
      <c r="B19" s="402"/>
      <c r="C19" s="3" t="s">
        <v>6</v>
      </c>
      <c r="D19" s="8">
        <v>0</v>
      </c>
      <c r="E19" s="5">
        <v>7</v>
      </c>
      <c r="F19" s="5">
        <v>6</v>
      </c>
      <c r="G19" s="5">
        <v>0</v>
      </c>
      <c r="H19" s="5">
        <v>3</v>
      </c>
      <c r="I19" s="126"/>
      <c r="J19" s="10">
        <v>9</v>
      </c>
      <c r="K19" s="126"/>
      <c r="L19" s="126"/>
      <c r="M19" s="126"/>
      <c r="N19" s="12">
        <f t="shared" si="0"/>
        <v>25</v>
      </c>
    </row>
    <row r="20" spans="1:14" ht="29.25" customHeight="1" thickTop="1" x14ac:dyDescent="0.15">
      <c r="A20" s="398"/>
      <c r="B20" s="400" t="s">
        <v>92</v>
      </c>
      <c r="C20" s="2" t="s">
        <v>5</v>
      </c>
      <c r="D20" s="6">
        <v>816</v>
      </c>
      <c r="E20" s="7">
        <v>3023</v>
      </c>
      <c r="F20" s="4">
        <v>2027</v>
      </c>
      <c r="G20" s="4">
        <v>993</v>
      </c>
      <c r="H20" s="4">
        <v>1276</v>
      </c>
      <c r="I20" s="127"/>
      <c r="J20" s="9">
        <v>4029</v>
      </c>
      <c r="K20" s="127"/>
      <c r="L20" s="127"/>
      <c r="M20" s="127"/>
      <c r="N20" s="11">
        <f t="shared" si="0"/>
        <v>12164</v>
      </c>
    </row>
    <row r="21" spans="1:14" ht="29.25" customHeight="1" thickBot="1" x14ac:dyDescent="0.2">
      <c r="A21" s="398"/>
      <c r="B21" s="401"/>
      <c r="C21" s="33" t="s">
        <v>6</v>
      </c>
      <c r="D21" s="34">
        <v>6</v>
      </c>
      <c r="E21" s="35">
        <v>4</v>
      </c>
      <c r="F21" s="35">
        <v>11</v>
      </c>
      <c r="G21" s="35">
        <v>7</v>
      </c>
      <c r="H21" s="35">
        <v>3</v>
      </c>
      <c r="I21" s="128"/>
      <c r="J21" s="36">
        <v>13</v>
      </c>
      <c r="K21" s="128"/>
      <c r="L21" s="128"/>
      <c r="M21" s="128"/>
      <c r="N21" s="13">
        <f t="shared" si="0"/>
        <v>44</v>
      </c>
    </row>
    <row r="22" spans="1:14" ht="25.5" customHeight="1" x14ac:dyDescent="0.15">
      <c r="A22" s="386" t="s">
        <v>52</v>
      </c>
      <c r="B22" s="387"/>
      <c r="C22" s="388"/>
      <c r="D22" s="37">
        <f t="shared" ref="D22:H23" si="1">D16+D18+D20</f>
        <v>1517</v>
      </c>
      <c r="E22" s="38">
        <f t="shared" si="1"/>
        <v>6592</v>
      </c>
      <c r="F22" s="39">
        <f t="shared" si="1"/>
        <v>3885</v>
      </c>
      <c r="G22" s="39">
        <f t="shared" si="1"/>
        <v>2201</v>
      </c>
      <c r="H22" s="39">
        <f t="shared" si="1"/>
        <v>2954</v>
      </c>
      <c r="I22" s="129"/>
      <c r="J22" s="40">
        <f>J16+J18+J20</f>
        <v>10834</v>
      </c>
      <c r="K22" s="129"/>
      <c r="L22" s="129"/>
      <c r="M22" s="129"/>
      <c r="N22" s="41">
        <f t="shared" si="0"/>
        <v>27983</v>
      </c>
    </row>
    <row r="23" spans="1:14" ht="25.5" customHeight="1" thickBot="1" x14ac:dyDescent="0.2">
      <c r="A23" s="389"/>
      <c r="B23" s="390"/>
      <c r="C23" s="391"/>
      <c r="D23" s="42">
        <f t="shared" si="1"/>
        <v>9</v>
      </c>
      <c r="E23" s="43">
        <f t="shared" si="1"/>
        <v>23</v>
      </c>
      <c r="F23" s="43">
        <f t="shared" si="1"/>
        <v>25</v>
      </c>
      <c r="G23" s="43">
        <f t="shared" si="1"/>
        <v>9</v>
      </c>
      <c r="H23" s="43">
        <f t="shared" si="1"/>
        <v>8</v>
      </c>
      <c r="I23" s="130"/>
      <c r="J23" s="44">
        <f>J17+J19+J21</f>
        <v>22</v>
      </c>
      <c r="K23" s="130"/>
      <c r="L23" s="130"/>
      <c r="M23" s="130"/>
      <c r="N23" s="45">
        <f t="shared" si="0"/>
        <v>96</v>
      </c>
    </row>
    <row r="24" spans="1:14" ht="25.5" customHeight="1" thickBot="1" x14ac:dyDescent="0.2">
      <c r="A24" s="392" t="s">
        <v>98</v>
      </c>
      <c r="B24" s="393"/>
      <c r="C24" s="394"/>
      <c r="D24" s="119">
        <f>D23/D22</f>
        <v>5.9327620303230057E-3</v>
      </c>
      <c r="E24" s="120">
        <f>E23/E22</f>
        <v>3.4890776699029128E-3</v>
      </c>
      <c r="F24" s="120">
        <f>F23/F22</f>
        <v>6.4350064350064346E-3</v>
      </c>
      <c r="G24" s="120">
        <f>G23/G22</f>
        <v>4.0890504316219902E-3</v>
      </c>
      <c r="H24" s="120">
        <f>H23/H22</f>
        <v>2.7081922816519972E-3</v>
      </c>
      <c r="I24" s="131"/>
      <c r="J24" s="120">
        <f>J23/J22</f>
        <v>2.0306442680450435E-3</v>
      </c>
      <c r="K24" s="131"/>
      <c r="L24" s="131"/>
      <c r="M24" s="133"/>
      <c r="N24" s="122">
        <f>N23/N22</f>
        <v>3.4306543258406891E-3</v>
      </c>
    </row>
    <row r="25" spans="1:14" ht="25.5" customHeight="1" thickBot="1" x14ac:dyDescent="0.2">
      <c r="A25" s="54"/>
      <c r="B25" s="54"/>
      <c r="C25" s="54"/>
      <c r="D25" s="55"/>
      <c r="E25" s="56"/>
      <c r="F25" s="56"/>
      <c r="G25" s="56"/>
      <c r="H25" s="56"/>
      <c r="I25" s="56"/>
      <c r="J25" s="56">
        <f>SUM(D29:I31)</f>
        <v>2947</v>
      </c>
      <c r="K25" s="56">
        <f>SUM(J29:L31)</f>
        <v>0</v>
      </c>
      <c r="L25" s="56"/>
      <c r="M25" s="56"/>
      <c r="N25" s="57"/>
    </row>
    <row r="26" spans="1:14" ht="15" customHeight="1" x14ac:dyDescent="0.15">
      <c r="A26" s="376" t="s">
        <v>3</v>
      </c>
      <c r="B26" s="378" t="s">
        <v>0</v>
      </c>
      <c r="C26" s="380" t="s">
        <v>1</v>
      </c>
      <c r="D26" s="348" t="s">
        <v>40</v>
      </c>
      <c r="E26" s="349"/>
      <c r="F26" s="349"/>
      <c r="G26" s="349"/>
      <c r="H26" s="349"/>
      <c r="I26" s="349"/>
      <c r="J26" s="349"/>
      <c r="K26" s="349"/>
      <c r="L26" s="349"/>
      <c r="M26" s="350"/>
      <c r="N26" s="346" t="s">
        <v>41</v>
      </c>
    </row>
    <row r="27" spans="1:14" ht="15" customHeight="1" thickBot="1" x14ac:dyDescent="0.2">
      <c r="A27" s="377"/>
      <c r="B27" s="379"/>
      <c r="C27" s="370"/>
      <c r="D27" s="69" t="s">
        <v>42</v>
      </c>
      <c r="E27" s="70" t="s">
        <v>43</v>
      </c>
      <c r="F27" s="70" t="s">
        <v>44</v>
      </c>
      <c r="G27" s="70" t="s">
        <v>45</v>
      </c>
      <c r="H27" s="70" t="s">
        <v>46</v>
      </c>
      <c r="I27" s="96" t="s">
        <v>93</v>
      </c>
      <c r="J27" s="134"/>
      <c r="K27" s="134"/>
      <c r="L27" s="135"/>
      <c r="M27" s="134"/>
      <c r="N27" s="347"/>
    </row>
    <row r="28" spans="1:14" ht="49.5" customHeight="1" thickTop="1" x14ac:dyDescent="0.15">
      <c r="A28" s="381" t="s">
        <v>75</v>
      </c>
      <c r="B28" s="19" t="s">
        <v>126</v>
      </c>
      <c r="C28" s="46" t="s">
        <v>50</v>
      </c>
      <c r="D28" s="47">
        <v>525</v>
      </c>
      <c r="E28" s="48">
        <v>639</v>
      </c>
      <c r="F28" s="49">
        <v>514</v>
      </c>
      <c r="G28" s="49">
        <v>410</v>
      </c>
      <c r="H28" s="49">
        <v>319</v>
      </c>
      <c r="I28" s="97">
        <v>252</v>
      </c>
      <c r="J28" s="136"/>
      <c r="K28" s="136"/>
      <c r="L28" s="136"/>
      <c r="M28" s="136"/>
      <c r="N28" s="51">
        <f>SUM(D28:M28)</f>
        <v>2659</v>
      </c>
    </row>
    <row r="29" spans="1:14" ht="49.5" customHeight="1" x14ac:dyDescent="0.15">
      <c r="A29" s="381"/>
      <c r="B29" s="72" t="s">
        <v>95</v>
      </c>
      <c r="C29" s="73" t="s">
        <v>50</v>
      </c>
      <c r="D29" s="74">
        <v>89</v>
      </c>
      <c r="E29" s="75">
        <v>131</v>
      </c>
      <c r="F29" s="76">
        <v>47</v>
      </c>
      <c r="G29" s="76">
        <v>98</v>
      </c>
      <c r="H29" s="76">
        <v>63</v>
      </c>
      <c r="I29" s="98">
        <v>276</v>
      </c>
      <c r="J29" s="137"/>
      <c r="K29" s="137"/>
      <c r="L29" s="137"/>
      <c r="M29" s="140"/>
      <c r="N29" s="78">
        <f>SUM(D29:M29)</f>
        <v>704</v>
      </c>
    </row>
    <row r="30" spans="1:14" ht="49.5" customHeight="1" thickBot="1" x14ac:dyDescent="0.2">
      <c r="A30" s="382"/>
      <c r="B30" s="32" t="s">
        <v>96</v>
      </c>
      <c r="C30" s="20" t="s">
        <v>50</v>
      </c>
      <c r="D30" s="93">
        <v>283</v>
      </c>
      <c r="E30" s="94">
        <v>143</v>
      </c>
      <c r="F30" s="95">
        <v>113</v>
      </c>
      <c r="G30" s="95">
        <v>128</v>
      </c>
      <c r="H30" s="95">
        <v>83</v>
      </c>
      <c r="I30" s="99">
        <v>97</v>
      </c>
      <c r="J30" s="138"/>
      <c r="K30" s="138"/>
      <c r="L30" s="138"/>
      <c r="M30" s="138"/>
      <c r="N30" s="21">
        <f>SUM(D30:M30)</f>
        <v>847</v>
      </c>
    </row>
    <row r="31" spans="1:14" ht="49.5" customHeight="1" thickTop="1" thickBot="1" x14ac:dyDescent="0.2">
      <c r="A31" s="52" t="s">
        <v>76</v>
      </c>
      <c r="B31" s="53" t="s">
        <v>127</v>
      </c>
      <c r="C31" s="22" t="s">
        <v>50</v>
      </c>
      <c r="D31" s="90">
        <v>325</v>
      </c>
      <c r="E31" s="91">
        <v>291</v>
      </c>
      <c r="F31" s="92">
        <v>106</v>
      </c>
      <c r="G31" s="92">
        <v>113</v>
      </c>
      <c r="H31" s="92">
        <v>276</v>
      </c>
      <c r="I31" s="100">
        <v>285</v>
      </c>
      <c r="J31" s="139"/>
      <c r="K31" s="139"/>
      <c r="L31" s="139"/>
      <c r="M31" s="141"/>
      <c r="N31" s="27">
        <f>SUM(D31:M31)</f>
        <v>1396</v>
      </c>
    </row>
    <row r="32" spans="1:14" ht="23.25" customHeight="1" thickBot="1" x14ac:dyDescent="0.2">
      <c r="A32" s="404" t="s">
        <v>52</v>
      </c>
      <c r="B32" s="405"/>
      <c r="C32" s="406"/>
      <c r="D32" s="188">
        <f t="shared" ref="D32:I32" si="2">SUM(D28:D31)</f>
        <v>1222</v>
      </c>
      <c r="E32" s="189">
        <f t="shared" si="2"/>
        <v>1204</v>
      </c>
      <c r="F32" s="190">
        <f t="shared" si="2"/>
        <v>780</v>
      </c>
      <c r="G32" s="190">
        <f t="shared" si="2"/>
        <v>749</v>
      </c>
      <c r="H32" s="190">
        <f t="shared" si="2"/>
        <v>741</v>
      </c>
      <c r="I32" s="190">
        <f t="shared" si="2"/>
        <v>910</v>
      </c>
      <c r="J32" s="182"/>
      <c r="K32" s="182"/>
      <c r="L32" s="182"/>
      <c r="M32" s="182"/>
      <c r="N32" s="191">
        <f>SUM(D32:L32)</f>
        <v>5606</v>
      </c>
    </row>
    <row r="33" spans="1:14" ht="33" customHeight="1" thickBot="1" x14ac:dyDescent="0.2">
      <c r="A33" s="373" t="s">
        <v>118</v>
      </c>
      <c r="B33" s="374"/>
      <c r="C33" s="375"/>
      <c r="D33" s="183">
        <f t="shared" ref="D33:L33" si="3">SUM(D29:D31)</f>
        <v>697</v>
      </c>
      <c r="E33" s="184">
        <f t="shared" si="3"/>
        <v>565</v>
      </c>
      <c r="F33" s="184">
        <f t="shared" si="3"/>
        <v>266</v>
      </c>
      <c r="G33" s="184">
        <f t="shared" si="3"/>
        <v>339</v>
      </c>
      <c r="H33" s="184">
        <f t="shared" si="3"/>
        <v>422</v>
      </c>
      <c r="I33" s="184">
        <f t="shared" si="3"/>
        <v>658</v>
      </c>
      <c r="J33" s="185">
        <f t="shared" si="3"/>
        <v>0</v>
      </c>
      <c r="K33" s="185">
        <f t="shared" si="3"/>
        <v>0</v>
      </c>
      <c r="L33" s="185">
        <f t="shared" si="3"/>
        <v>0</v>
      </c>
      <c r="M33" s="186"/>
      <c r="N33" s="187">
        <f>SUM(N29:N31)</f>
        <v>2947</v>
      </c>
    </row>
    <row r="34" spans="1:14" ht="15.75" customHeight="1" x14ac:dyDescent="0.15">
      <c r="B34" s="115"/>
      <c r="C34" s="115"/>
      <c r="D34" s="115"/>
      <c r="E34" s="115"/>
      <c r="F34" s="115"/>
      <c r="G34" s="115"/>
      <c r="H34" s="115"/>
    </row>
    <row r="35" spans="1:14" ht="15.75" customHeight="1" x14ac:dyDescent="0.15">
      <c r="B35" s="115"/>
      <c r="C35" s="116"/>
      <c r="D35" s="116"/>
      <c r="E35" s="115"/>
      <c r="F35" s="115"/>
      <c r="G35" s="118"/>
      <c r="H35" s="116"/>
      <c r="I35" s="115"/>
    </row>
    <row r="36" spans="1:14" ht="15.75" customHeight="1" x14ac:dyDescent="0.15">
      <c r="B36" s="115"/>
      <c r="C36" s="115"/>
      <c r="D36" s="115"/>
      <c r="E36" s="117"/>
      <c r="F36" s="115"/>
      <c r="G36" s="115"/>
      <c r="H36" s="115"/>
      <c r="I36" s="117"/>
      <c r="J36" s="115"/>
      <c r="K36" s="115"/>
      <c r="L36" s="115"/>
      <c r="M36" s="115"/>
      <c r="N36" s="115"/>
    </row>
    <row r="37" spans="1:14" ht="15.75" customHeight="1" x14ac:dyDescent="0.15">
      <c r="B37" s="115"/>
      <c r="C37" s="115"/>
      <c r="D37" s="115"/>
      <c r="E37" s="115"/>
      <c r="F37" s="115"/>
      <c r="J37" s="115"/>
      <c r="K37" s="115"/>
      <c r="L37" s="115"/>
      <c r="M37" s="115"/>
      <c r="N37" s="115"/>
    </row>
    <row r="38" spans="1:14" ht="15.75" customHeight="1" x14ac:dyDescent="0.15">
      <c r="B38" s="115"/>
      <c r="C38" s="115"/>
      <c r="D38" s="115"/>
      <c r="E38" s="115"/>
      <c r="F38" s="123"/>
      <c r="G38" s="115"/>
      <c r="H38" s="115"/>
      <c r="I38" s="115"/>
      <c r="J38" s="115"/>
      <c r="K38" s="115"/>
      <c r="L38" s="115"/>
      <c r="M38" s="115"/>
      <c r="N38" s="115"/>
    </row>
    <row r="39" spans="1:14" ht="15.75" customHeight="1" x14ac:dyDescent="0.15">
      <c r="B39" s="115"/>
      <c r="C39" s="115"/>
      <c r="D39" s="117"/>
      <c r="E39" s="117"/>
      <c r="F39" s="117"/>
      <c r="G39" s="115"/>
      <c r="H39" s="115"/>
      <c r="I39" s="115"/>
      <c r="J39" s="115"/>
      <c r="K39" s="115"/>
      <c r="L39" s="115"/>
      <c r="M39" s="115"/>
      <c r="N39" s="115"/>
    </row>
    <row r="40" spans="1:14" ht="15.75" customHeight="1" x14ac:dyDescent="0.15">
      <c r="B40" s="115"/>
      <c r="C40" s="115"/>
      <c r="D40" s="115"/>
      <c r="E40" s="115"/>
      <c r="F40" s="115"/>
      <c r="G40" s="115"/>
      <c r="H40" s="115"/>
      <c r="I40" s="115"/>
      <c r="J40" s="115"/>
      <c r="K40" s="115"/>
      <c r="L40" s="115"/>
      <c r="M40" s="115"/>
      <c r="N40" s="115"/>
    </row>
    <row r="41" spans="1:14" ht="15.75" customHeight="1" x14ac:dyDescent="0.15">
      <c r="B41" s="115"/>
      <c r="C41" s="115"/>
      <c r="D41" s="115"/>
      <c r="E41" s="115"/>
      <c r="F41" s="115"/>
      <c r="G41" s="115"/>
      <c r="H41" s="115"/>
      <c r="I41" s="115"/>
      <c r="J41" s="115"/>
      <c r="K41" s="115"/>
      <c r="L41" s="115"/>
      <c r="M41" s="115"/>
      <c r="N41" s="115"/>
    </row>
    <row r="42" spans="1:14" x14ac:dyDescent="0.15">
      <c r="I42" s="115"/>
      <c r="J42" s="115"/>
      <c r="K42" s="115"/>
      <c r="L42" s="115"/>
      <c r="M42" s="115"/>
      <c r="N42" s="115"/>
    </row>
    <row r="43" spans="1:14" x14ac:dyDescent="0.15">
      <c r="I43" s="115"/>
      <c r="J43" s="115"/>
      <c r="K43" s="115"/>
      <c r="L43" s="115"/>
      <c r="M43" s="115"/>
      <c r="N43" s="115"/>
    </row>
    <row r="44" spans="1:14" x14ac:dyDescent="0.15">
      <c r="I44" s="115"/>
      <c r="J44" s="115"/>
      <c r="K44" s="115"/>
      <c r="L44" s="115"/>
      <c r="M44" s="115"/>
      <c r="N44" s="115"/>
    </row>
    <row r="45" spans="1:14" x14ac:dyDescent="0.15">
      <c r="I45" s="115"/>
      <c r="J45" s="115"/>
      <c r="K45" s="115"/>
      <c r="L45" s="115"/>
      <c r="M45" s="115"/>
      <c r="N45" s="115"/>
    </row>
    <row r="46" spans="1:14" x14ac:dyDescent="0.15">
      <c r="I46" s="115"/>
      <c r="J46" s="115"/>
      <c r="K46" s="115"/>
      <c r="L46" s="115"/>
      <c r="M46" s="115"/>
      <c r="N46" s="115"/>
    </row>
    <row r="47" spans="1:14" x14ac:dyDescent="0.15">
      <c r="I47" s="115"/>
      <c r="J47" s="115"/>
      <c r="K47" s="115"/>
      <c r="L47" s="115"/>
      <c r="M47" s="115"/>
      <c r="N47" s="115"/>
    </row>
    <row r="48" spans="1:14" x14ac:dyDescent="0.15">
      <c r="I48" s="115"/>
      <c r="J48" s="115"/>
      <c r="K48" s="115"/>
      <c r="L48" s="115"/>
      <c r="M48" s="115"/>
      <c r="N48" s="115"/>
    </row>
  </sheetData>
  <mergeCells count="20">
    <mergeCell ref="A33:C33"/>
    <mergeCell ref="N26:N27"/>
    <mergeCell ref="A28:A30"/>
    <mergeCell ref="A26:A27"/>
    <mergeCell ref="B26:B27"/>
    <mergeCell ref="C26:C27"/>
    <mergeCell ref="D26:M26"/>
    <mergeCell ref="A2:N2"/>
    <mergeCell ref="N14:N15"/>
    <mergeCell ref="B20:B21"/>
    <mergeCell ref="A16:A21"/>
    <mergeCell ref="B18:B19"/>
    <mergeCell ref="B16:B17"/>
    <mergeCell ref="D14:M14"/>
    <mergeCell ref="A22:C23"/>
    <mergeCell ref="A32:C32"/>
    <mergeCell ref="A14:A15"/>
    <mergeCell ref="B14:B15"/>
    <mergeCell ref="C14:C15"/>
    <mergeCell ref="A24:C24"/>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13" zoomScale="75" zoomScaleNormal="100" zoomScaleSheetLayoutView="75" workbookViewId="0">
      <selection activeCell="L41" sqref="L41"/>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26.25" customHeight="1" x14ac:dyDescent="0.15"/>
    <row r="2" spans="1:14" ht="66.75" customHeight="1" x14ac:dyDescent="0.15">
      <c r="A2" s="366" t="s">
        <v>99</v>
      </c>
      <c r="B2" s="367"/>
      <c r="C2" s="367"/>
      <c r="D2" s="367"/>
      <c r="E2" s="367"/>
      <c r="F2" s="367"/>
      <c r="G2" s="367"/>
      <c r="H2" s="367"/>
      <c r="I2" s="367"/>
      <c r="J2" s="367"/>
      <c r="K2" s="367"/>
      <c r="L2" s="367"/>
      <c r="M2" s="367"/>
      <c r="N2" s="367"/>
    </row>
    <row r="3" spans="1:14" ht="22.5" customHeight="1" x14ac:dyDescent="0.15">
      <c r="A3" s="16" t="s">
        <v>17</v>
      </c>
      <c r="B3" t="s">
        <v>70</v>
      </c>
      <c r="C3"/>
      <c r="D3"/>
      <c r="E3"/>
      <c r="F3"/>
      <c r="G3"/>
      <c r="N3" s="58"/>
    </row>
    <row r="4" spans="1:14" ht="22.5" customHeight="1" x14ac:dyDescent="0.15">
      <c r="A4" s="16" t="s">
        <v>19</v>
      </c>
      <c r="B4" t="s">
        <v>71</v>
      </c>
      <c r="C4"/>
      <c r="D4"/>
      <c r="E4"/>
      <c r="F4"/>
      <c r="G4"/>
      <c r="N4" s="58"/>
    </row>
    <row r="5" spans="1:14" ht="22.5" customHeight="1" x14ac:dyDescent="0.15">
      <c r="A5" s="16"/>
      <c r="B5" t="s">
        <v>69</v>
      </c>
      <c r="C5"/>
      <c r="D5"/>
      <c r="E5"/>
      <c r="F5"/>
      <c r="G5"/>
      <c r="N5" s="58"/>
    </row>
    <row r="6" spans="1:14" ht="22.5" customHeight="1" x14ac:dyDescent="0.15">
      <c r="A6" s="16" t="s">
        <v>22</v>
      </c>
      <c r="B6" t="s">
        <v>72</v>
      </c>
      <c r="C6"/>
      <c r="D6" s="79">
        <f>SUM(N20,N18,N16)</f>
        <v>20496</v>
      </c>
      <c r="E6" t="s">
        <v>25</v>
      </c>
      <c r="F6"/>
      <c r="G6"/>
      <c r="N6" s="58"/>
    </row>
    <row r="7" spans="1:14" ht="22.5" customHeight="1" x14ac:dyDescent="0.15">
      <c r="A7" s="16"/>
      <c r="B7" t="s">
        <v>36</v>
      </c>
      <c r="C7"/>
      <c r="D7" s="101">
        <f>SUM(N17,N19,N21)</f>
        <v>159</v>
      </c>
      <c r="E7" t="s">
        <v>25</v>
      </c>
      <c r="F7"/>
      <c r="G7" s="103" t="s">
        <v>82</v>
      </c>
      <c r="H7" s="104"/>
      <c r="I7" s="104"/>
      <c r="J7" s="104"/>
      <c r="K7" s="104"/>
      <c r="L7" s="104"/>
      <c r="M7" s="105" t="s">
        <v>84</v>
      </c>
      <c r="N7" s="58"/>
    </row>
    <row r="8" spans="1:14" ht="22.5" customHeight="1" x14ac:dyDescent="0.15">
      <c r="A8"/>
      <c r="B8"/>
      <c r="C8"/>
      <c r="D8" s="16" t="s">
        <v>83</v>
      </c>
      <c r="E8"/>
      <c r="F8" s="114">
        <f>D7/D6</f>
        <v>7.7576112412177985E-3</v>
      </c>
      <c r="H8" s="113"/>
      <c r="I8" s="113"/>
      <c r="J8" s="113"/>
      <c r="K8" s="113"/>
      <c r="L8" s="113"/>
      <c r="N8" s="58"/>
    </row>
    <row r="9" spans="1:14" ht="15.75" customHeight="1" x14ac:dyDescent="0.15">
      <c r="A9"/>
      <c r="B9" t="s">
        <v>37</v>
      </c>
      <c r="C9"/>
      <c r="D9" t="s">
        <v>85</v>
      </c>
      <c r="E9"/>
      <c r="F9" s="102">
        <f>N29</f>
        <v>781</v>
      </c>
      <c r="G9" t="s">
        <v>29</v>
      </c>
      <c r="H9" s="1" t="s">
        <v>38</v>
      </c>
      <c r="N9" s="58"/>
    </row>
    <row r="10" spans="1:14" ht="15.75" customHeight="1" x14ac:dyDescent="0.15">
      <c r="A10"/>
      <c r="B10" t="s">
        <v>39</v>
      </c>
      <c r="C10"/>
      <c r="D10" t="s">
        <v>86</v>
      </c>
      <c r="E10"/>
      <c r="F10" s="102">
        <f>N30</f>
        <v>758</v>
      </c>
      <c r="G10" t="s">
        <v>29</v>
      </c>
      <c r="H10" s="79">
        <f>SUM(N29,N30,N31)</f>
        <v>2496</v>
      </c>
      <c r="I10" s="18" t="s">
        <v>29</v>
      </c>
      <c r="J10" s="18"/>
      <c r="K10" s="18">
        <f>SUM(D16:J16,D18:J18,D20:J20)</f>
        <v>20496</v>
      </c>
      <c r="L10" s="18">
        <f>SUM(K16:M16,K18:M18,K20:M20)</f>
        <v>0</v>
      </c>
      <c r="M10" s="17"/>
      <c r="N10" s="58"/>
    </row>
    <row r="11" spans="1:14" ht="15.75" customHeight="1" x14ac:dyDescent="0.15">
      <c r="A11"/>
      <c r="B11"/>
      <c r="C11"/>
      <c r="D11" s="65" t="s">
        <v>67</v>
      </c>
      <c r="E11" s="65"/>
      <c r="F11" s="102">
        <f>N31</f>
        <v>957</v>
      </c>
      <c r="G11" s="65" t="s">
        <v>29</v>
      </c>
      <c r="K11" s="18">
        <f>SUM(D17:J17,D19:J19,D21:J21)</f>
        <v>159</v>
      </c>
      <c r="L11" s="18">
        <f>SUM(K17:M17,K19:M19,K21:M21)</f>
        <v>0</v>
      </c>
      <c r="N11" s="58"/>
    </row>
    <row r="12" spans="1:14" ht="15.75" customHeight="1" x14ac:dyDescent="0.15">
      <c r="A12" s="16" t="s">
        <v>66</v>
      </c>
      <c r="B12" t="s">
        <v>73</v>
      </c>
      <c r="E12" s="1" t="s">
        <v>100</v>
      </c>
      <c r="H12" s="18"/>
      <c r="I12" s="18"/>
      <c r="J12" s="18"/>
      <c r="K12" s="18"/>
      <c r="L12" s="18"/>
      <c r="M12" s="17"/>
      <c r="N12" s="58"/>
    </row>
    <row r="13" spans="1:14" ht="22.5" customHeight="1" thickBot="1" x14ac:dyDescent="0.2">
      <c r="A13"/>
      <c r="B13"/>
      <c r="C13"/>
      <c r="D13" s="65"/>
      <c r="E13" s="65"/>
      <c r="F13" s="80"/>
      <c r="G13" s="65"/>
      <c r="H13" s="18"/>
      <c r="I13" s="18"/>
      <c r="J13" s="18" t="s">
        <v>81</v>
      </c>
      <c r="K13" s="18"/>
      <c r="L13" s="18"/>
      <c r="M13" s="17"/>
      <c r="N13" s="58"/>
    </row>
    <row r="14" spans="1:14" ht="17.25" customHeight="1" x14ac:dyDescent="0.15">
      <c r="A14" s="364" t="s">
        <v>3</v>
      </c>
      <c r="B14" s="368" t="s">
        <v>0</v>
      </c>
      <c r="C14" s="354" t="s">
        <v>1</v>
      </c>
      <c r="D14" s="357" t="s">
        <v>14</v>
      </c>
      <c r="E14" s="349"/>
      <c r="F14" s="349"/>
      <c r="G14" s="349"/>
      <c r="H14" s="349"/>
      <c r="I14" s="349"/>
      <c r="J14" s="349"/>
      <c r="K14" s="349"/>
      <c r="L14" s="349"/>
      <c r="M14" s="350"/>
      <c r="N14" s="346" t="s">
        <v>15</v>
      </c>
    </row>
    <row r="15" spans="1:14" ht="18" customHeight="1" thickBot="1" x14ac:dyDescent="0.2">
      <c r="A15" s="365"/>
      <c r="B15" s="369"/>
      <c r="C15" s="370"/>
      <c r="D15" s="66" t="s">
        <v>7</v>
      </c>
      <c r="E15" s="67" t="s">
        <v>8</v>
      </c>
      <c r="F15" s="67" t="s">
        <v>9</v>
      </c>
      <c r="G15" s="67" t="s">
        <v>10</v>
      </c>
      <c r="H15" s="67" t="s">
        <v>11</v>
      </c>
      <c r="I15" s="124"/>
      <c r="J15" s="89" t="s">
        <v>88</v>
      </c>
      <c r="K15" s="124"/>
      <c r="L15" s="124"/>
      <c r="M15" s="132"/>
      <c r="N15" s="371"/>
    </row>
    <row r="16" spans="1:14" ht="29.25" customHeight="1" thickTop="1" x14ac:dyDescent="0.15">
      <c r="A16" s="381" t="s">
        <v>74</v>
      </c>
      <c r="B16" s="403" t="s">
        <v>90</v>
      </c>
      <c r="C16" s="59" t="s">
        <v>5</v>
      </c>
      <c r="D16" s="60">
        <v>354</v>
      </c>
      <c r="E16" s="61">
        <v>1527</v>
      </c>
      <c r="F16" s="62">
        <v>552</v>
      </c>
      <c r="G16" s="62">
        <v>597</v>
      </c>
      <c r="H16" s="62">
        <v>882</v>
      </c>
      <c r="I16" s="125"/>
      <c r="J16" s="63">
        <v>2724</v>
      </c>
      <c r="K16" s="125"/>
      <c r="L16" s="125"/>
      <c r="M16" s="125"/>
      <c r="N16" s="64">
        <f t="shared" ref="N16:N21" si="0">SUM(D16:M16)</f>
        <v>6636</v>
      </c>
    </row>
    <row r="17" spans="1:14" ht="29.25" customHeight="1" thickBot="1" x14ac:dyDescent="0.2">
      <c r="A17" s="381"/>
      <c r="B17" s="402"/>
      <c r="C17" s="3" t="s">
        <v>6</v>
      </c>
      <c r="D17" s="8">
        <v>16</v>
      </c>
      <c r="E17" s="5">
        <v>18</v>
      </c>
      <c r="F17" s="5">
        <v>11</v>
      </c>
      <c r="G17" s="5">
        <v>4</v>
      </c>
      <c r="H17" s="5">
        <v>1</v>
      </c>
      <c r="I17" s="126"/>
      <c r="J17" s="10">
        <v>8</v>
      </c>
      <c r="K17" s="126"/>
      <c r="L17" s="126"/>
      <c r="M17" s="126"/>
      <c r="N17" s="13">
        <f t="shared" si="0"/>
        <v>58</v>
      </c>
    </row>
    <row r="18" spans="1:14" ht="29.25" customHeight="1" thickTop="1" x14ac:dyDescent="0.15">
      <c r="A18" s="381"/>
      <c r="B18" s="400" t="s">
        <v>91</v>
      </c>
      <c r="C18" s="2" t="s">
        <v>5</v>
      </c>
      <c r="D18" s="6">
        <v>303</v>
      </c>
      <c r="E18" s="7">
        <v>1590</v>
      </c>
      <c r="F18" s="4">
        <v>911</v>
      </c>
      <c r="G18" s="4">
        <v>380</v>
      </c>
      <c r="H18" s="4">
        <v>562</v>
      </c>
      <c r="I18" s="127"/>
      <c r="J18" s="9">
        <v>1410</v>
      </c>
      <c r="K18" s="127"/>
      <c r="L18" s="127"/>
      <c r="M18" s="127"/>
      <c r="N18" s="11">
        <f t="shared" si="0"/>
        <v>5156</v>
      </c>
    </row>
    <row r="19" spans="1:14" ht="29.25" customHeight="1" thickBot="1" x14ac:dyDescent="0.2">
      <c r="A19" s="381"/>
      <c r="B19" s="402"/>
      <c r="C19" s="3" t="s">
        <v>6</v>
      </c>
      <c r="D19" s="8">
        <v>6</v>
      </c>
      <c r="E19" s="5">
        <v>11</v>
      </c>
      <c r="F19" s="5">
        <v>13</v>
      </c>
      <c r="G19" s="5">
        <v>2</v>
      </c>
      <c r="H19" s="5">
        <v>5</v>
      </c>
      <c r="I19" s="126"/>
      <c r="J19" s="10">
        <v>6</v>
      </c>
      <c r="K19" s="126"/>
      <c r="L19" s="126"/>
      <c r="M19" s="126"/>
      <c r="N19" s="12">
        <f t="shared" si="0"/>
        <v>43</v>
      </c>
    </row>
    <row r="20" spans="1:14" ht="29.25" customHeight="1" thickTop="1" x14ac:dyDescent="0.15">
      <c r="A20" s="398"/>
      <c r="B20" s="400" t="s">
        <v>92</v>
      </c>
      <c r="C20" s="2" t="s">
        <v>5</v>
      </c>
      <c r="D20" s="6">
        <v>714</v>
      </c>
      <c r="E20" s="7">
        <v>2237</v>
      </c>
      <c r="F20" s="4">
        <v>1413</v>
      </c>
      <c r="G20" s="4">
        <v>655</v>
      </c>
      <c r="H20" s="4">
        <v>1061</v>
      </c>
      <c r="I20" s="127"/>
      <c r="J20" s="9">
        <v>2624</v>
      </c>
      <c r="K20" s="127"/>
      <c r="L20" s="127"/>
      <c r="M20" s="127"/>
      <c r="N20" s="11">
        <f t="shared" si="0"/>
        <v>8704</v>
      </c>
    </row>
    <row r="21" spans="1:14" ht="29.25" customHeight="1" thickBot="1" x14ac:dyDescent="0.2">
      <c r="A21" s="398"/>
      <c r="B21" s="401"/>
      <c r="C21" s="33" t="s">
        <v>6</v>
      </c>
      <c r="D21" s="34">
        <v>5</v>
      </c>
      <c r="E21" s="35">
        <v>11</v>
      </c>
      <c r="F21" s="35">
        <v>12</v>
      </c>
      <c r="G21" s="35">
        <v>14</v>
      </c>
      <c r="H21" s="35">
        <v>5</v>
      </c>
      <c r="I21" s="128"/>
      <c r="J21" s="36">
        <v>11</v>
      </c>
      <c r="K21" s="128"/>
      <c r="L21" s="128"/>
      <c r="M21" s="128"/>
      <c r="N21" s="13">
        <f t="shared" si="0"/>
        <v>58</v>
      </c>
    </row>
    <row r="22" spans="1:14" ht="25.5" customHeight="1" x14ac:dyDescent="0.15">
      <c r="A22" s="386" t="s">
        <v>52</v>
      </c>
      <c r="B22" s="387"/>
      <c r="C22" s="388"/>
      <c r="D22" s="37">
        <f t="shared" ref="D22:J22" si="1">D16+D18+D20</f>
        <v>1371</v>
      </c>
      <c r="E22" s="38">
        <f t="shared" si="1"/>
        <v>5354</v>
      </c>
      <c r="F22" s="39">
        <f t="shared" si="1"/>
        <v>2876</v>
      </c>
      <c r="G22" s="39">
        <f t="shared" si="1"/>
        <v>1632</v>
      </c>
      <c r="H22" s="39">
        <f t="shared" si="1"/>
        <v>2505</v>
      </c>
      <c r="I22" s="129"/>
      <c r="J22" s="40">
        <f t="shared" si="1"/>
        <v>6758</v>
      </c>
      <c r="K22" s="129"/>
      <c r="L22" s="129"/>
      <c r="M22" s="129"/>
      <c r="N22" s="41">
        <f>SUM(D22:M22)</f>
        <v>20496</v>
      </c>
    </row>
    <row r="23" spans="1:14" ht="25.5" customHeight="1" thickBot="1" x14ac:dyDescent="0.2">
      <c r="A23" s="389"/>
      <c r="B23" s="390"/>
      <c r="C23" s="391"/>
      <c r="D23" s="42">
        <f t="shared" ref="D23:J23" si="2">D17+D19+D21</f>
        <v>27</v>
      </c>
      <c r="E23" s="43">
        <f t="shared" si="2"/>
        <v>40</v>
      </c>
      <c r="F23" s="43">
        <f t="shared" si="2"/>
        <v>36</v>
      </c>
      <c r="G23" s="43">
        <f t="shared" si="2"/>
        <v>20</v>
      </c>
      <c r="H23" s="43">
        <f t="shared" si="2"/>
        <v>11</v>
      </c>
      <c r="I23" s="130"/>
      <c r="J23" s="44">
        <f t="shared" si="2"/>
        <v>25</v>
      </c>
      <c r="K23" s="130"/>
      <c r="L23" s="130"/>
      <c r="M23" s="130"/>
      <c r="N23" s="45">
        <f>SUM(D23:M23)</f>
        <v>159</v>
      </c>
    </row>
    <row r="24" spans="1:14" ht="25.5" customHeight="1" thickBot="1" x14ac:dyDescent="0.2">
      <c r="A24" s="392" t="s">
        <v>98</v>
      </c>
      <c r="B24" s="393"/>
      <c r="C24" s="394"/>
      <c r="D24" s="119">
        <f t="shared" ref="D24:N24" si="3">D23/D22</f>
        <v>1.9693654266958426E-2</v>
      </c>
      <c r="E24" s="120">
        <f t="shared" si="3"/>
        <v>7.4710496824803886E-3</v>
      </c>
      <c r="F24" s="120">
        <f t="shared" si="3"/>
        <v>1.2517385257301807E-2</v>
      </c>
      <c r="G24" s="120">
        <f t="shared" si="3"/>
        <v>1.2254901960784314E-2</v>
      </c>
      <c r="H24" s="120">
        <f t="shared" si="3"/>
        <v>4.3912175648702593E-3</v>
      </c>
      <c r="I24" s="131"/>
      <c r="J24" s="120">
        <f t="shared" si="3"/>
        <v>3.6993193252441549E-3</v>
      </c>
      <c r="K24" s="131"/>
      <c r="L24" s="131"/>
      <c r="M24" s="133"/>
      <c r="N24" s="122">
        <f t="shared" si="3"/>
        <v>7.7576112412177985E-3</v>
      </c>
    </row>
    <row r="25" spans="1:14" ht="25.5" customHeight="1" thickBot="1" x14ac:dyDescent="0.2">
      <c r="A25" s="54"/>
      <c r="B25" s="54"/>
      <c r="C25" s="54"/>
      <c r="D25" s="55"/>
      <c r="E25" s="56"/>
      <c r="F25" s="56"/>
      <c r="G25" s="56"/>
      <c r="H25" s="56"/>
      <c r="I25" s="56"/>
      <c r="J25" s="56">
        <f>SUM(D29:I31)</f>
        <v>2496</v>
      </c>
      <c r="K25" s="56">
        <f>SUM(J29:L31)</f>
        <v>0</v>
      </c>
      <c r="L25" s="56"/>
      <c r="M25" s="56"/>
      <c r="N25" s="57"/>
    </row>
    <row r="26" spans="1:14" ht="15" customHeight="1" x14ac:dyDescent="0.15">
      <c r="A26" s="376" t="s">
        <v>3</v>
      </c>
      <c r="B26" s="378" t="s">
        <v>0</v>
      </c>
      <c r="C26" s="380" t="s">
        <v>1</v>
      </c>
      <c r="D26" s="348" t="s">
        <v>40</v>
      </c>
      <c r="E26" s="349"/>
      <c r="F26" s="349"/>
      <c r="G26" s="349"/>
      <c r="H26" s="349"/>
      <c r="I26" s="349"/>
      <c r="J26" s="349"/>
      <c r="K26" s="349"/>
      <c r="L26" s="349"/>
      <c r="M26" s="350"/>
      <c r="N26" s="346" t="s">
        <v>41</v>
      </c>
    </row>
    <row r="27" spans="1:14" ht="15" customHeight="1" thickBot="1" x14ac:dyDescent="0.2">
      <c r="A27" s="377"/>
      <c r="B27" s="379"/>
      <c r="C27" s="370"/>
      <c r="D27" s="69" t="s">
        <v>42</v>
      </c>
      <c r="E27" s="70" t="s">
        <v>43</v>
      </c>
      <c r="F27" s="70" t="s">
        <v>44</v>
      </c>
      <c r="G27" s="70" t="s">
        <v>45</v>
      </c>
      <c r="H27" s="70" t="s">
        <v>46</v>
      </c>
      <c r="I27" s="96" t="s">
        <v>93</v>
      </c>
      <c r="J27" s="134"/>
      <c r="K27" s="134"/>
      <c r="L27" s="135"/>
      <c r="M27" s="134"/>
      <c r="N27" s="347"/>
    </row>
    <row r="28" spans="1:14" ht="49.5" customHeight="1" thickTop="1" x14ac:dyDescent="0.15">
      <c r="A28" s="381" t="s">
        <v>75</v>
      </c>
      <c r="B28" s="19" t="s">
        <v>101</v>
      </c>
      <c r="C28" s="46" t="s">
        <v>50</v>
      </c>
      <c r="D28" s="47">
        <v>448</v>
      </c>
      <c r="E28" s="48">
        <v>331</v>
      </c>
      <c r="F28" s="49">
        <v>114</v>
      </c>
      <c r="G28" s="49">
        <v>197</v>
      </c>
      <c r="H28" s="49">
        <v>182</v>
      </c>
      <c r="I28" s="97">
        <v>653</v>
      </c>
      <c r="J28" s="136"/>
      <c r="K28" s="136"/>
      <c r="L28" s="136"/>
      <c r="M28" s="136"/>
      <c r="N28" s="51">
        <f>SUM(D28:M28)</f>
        <v>1925</v>
      </c>
    </row>
    <row r="29" spans="1:14" ht="49.5" customHeight="1" x14ac:dyDescent="0.15">
      <c r="A29" s="381"/>
      <c r="B29" s="72" t="s">
        <v>95</v>
      </c>
      <c r="C29" s="73" t="s">
        <v>50</v>
      </c>
      <c r="D29" s="74">
        <v>183</v>
      </c>
      <c r="E29" s="75">
        <v>81</v>
      </c>
      <c r="F29" s="76">
        <v>105</v>
      </c>
      <c r="G29" s="76">
        <v>54</v>
      </c>
      <c r="H29" s="76">
        <v>59</v>
      </c>
      <c r="I29" s="98">
        <v>299</v>
      </c>
      <c r="J29" s="137"/>
      <c r="K29" s="137"/>
      <c r="L29" s="137"/>
      <c r="M29" s="140"/>
      <c r="N29" s="78">
        <f>SUM(D29:M29)</f>
        <v>781</v>
      </c>
    </row>
    <row r="30" spans="1:14" ht="49.5" customHeight="1" thickBot="1" x14ac:dyDescent="0.2">
      <c r="A30" s="382"/>
      <c r="B30" s="32" t="s">
        <v>96</v>
      </c>
      <c r="C30" s="20" t="s">
        <v>50</v>
      </c>
      <c r="D30" s="93">
        <v>197</v>
      </c>
      <c r="E30" s="94">
        <v>129</v>
      </c>
      <c r="F30" s="95">
        <v>126</v>
      </c>
      <c r="G30" s="95">
        <v>133</v>
      </c>
      <c r="H30" s="95">
        <v>95</v>
      </c>
      <c r="I30" s="99">
        <v>78</v>
      </c>
      <c r="J30" s="138"/>
      <c r="K30" s="138"/>
      <c r="L30" s="138"/>
      <c r="M30" s="138"/>
      <c r="N30" s="21">
        <f>SUM(D30:M30)</f>
        <v>758</v>
      </c>
    </row>
    <row r="31" spans="1:14" ht="49.5" customHeight="1" thickTop="1" thickBot="1" x14ac:dyDescent="0.2">
      <c r="A31" s="52" t="s">
        <v>76</v>
      </c>
      <c r="B31" s="53" t="s">
        <v>102</v>
      </c>
      <c r="C31" s="22" t="s">
        <v>50</v>
      </c>
      <c r="D31" s="90">
        <v>228</v>
      </c>
      <c r="E31" s="91">
        <v>172</v>
      </c>
      <c r="F31" s="92">
        <v>81</v>
      </c>
      <c r="G31" s="92">
        <v>94</v>
      </c>
      <c r="H31" s="92">
        <v>171</v>
      </c>
      <c r="I31" s="100">
        <v>211</v>
      </c>
      <c r="J31" s="139"/>
      <c r="K31" s="139"/>
      <c r="L31" s="139"/>
      <c r="M31" s="141"/>
      <c r="N31" s="27">
        <f>SUM(D31:M31)</f>
        <v>957</v>
      </c>
    </row>
    <row r="32" spans="1:14" ht="23.25" customHeight="1" thickBot="1" x14ac:dyDescent="0.2">
      <c r="A32" s="404" t="s">
        <v>52</v>
      </c>
      <c r="B32" s="405"/>
      <c r="C32" s="406"/>
      <c r="D32" s="188">
        <f t="shared" ref="D32:I32" si="4">SUM(D28:D31)</f>
        <v>1056</v>
      </c>
      <c r="E32" s="189">
        <f t="shared" si="4"/>
        <v>713</v>
      </c>
      <c r="F32" s="190">
        <f t="shared" si="4"/>
        <v>426</v>
      </c>
      <c r="G32" s="190">
        <f t="shared" si="4"/>
        <v>478</v>
      </c>
      <c r="H32" s="190">
        <f t="shared" si="4"/>
        <v>507</v>
      </c>
      <c r="I32" s="190">
        <f t="shared" si="4"/>
        <v>1241</v>
      </c>
      <c r="J32" s="182"/>
      <c r="K32" s="182"/>
      <c r="L32" s="182"/>
      <c r="M32" s="182"/>
      <c r="N32" s="191">
        <f>SUM(D32:L32)</f>
        <v>4421</v>
      </c>
    </row>
    <row r="33" spans="1:14" ht="33" customHeight="1" thickBot="1" x14ac:dyDescent="0.2">
      <c r="A33" s="373" t="s">
        <v>118</v>
      </c>
      <c r="B33" s="374"/>
      <c r="C33" s="375"/>
      <c r="D33" s="183">
        <f t="shared" ref="D33:L33" si="5">SUM(D29:D31)</f>
        <v>608</v>
      </c>
      <c r="E33" s="184">
        <f t="shared" si="5"/>
        <v>382</v>
      </c>
      <c r="F33" s="184">
        <f t="shared" si="5"/>
        <v>312</v>
      </c>
      <c r="G33" s="184">
        <f t="shared" si="5"/>
        <v>281</v>
      </c>
      <c r="H33" s="184">
        <f t="shared" si="5"/>
        <v>325</v>
      </c>
      <c r="I33" s="184">
        <f t="shared" si="5"/>
        <v>588</v>
      </c>
      <c r="J33" s="185">
        <f t="shared" si="5"/>
        <v>0</v>
      </c>
      <c r="K33" s="185">
        <f t="shared" si="5"/>
        <v>0</v>
      </c>
      <c r="L33" s="185">
        <f t="shared" si="5"/>
        <v>0</v>
      </c>
      <c r="M33" s="186"/>
      <c r="N33" s="187">
        <f>SUM(N29:N31)</f>
        <v>2496</v>
      </c>
    </row>
    <row r="34" spans="1:14" ht="15.75" customHeight="1" x14ac:dyDescent="0.15">
      <c r="B34" s="115"/>
      <c r="C34" s="115"/>
      <c r="D34" s="115"/>
      <c r="E34" s="115"/>
      <c r="F34" s="115"/>
      <c r="G34" s="115"/>
      <c r="H34" s="115"/>
    </row>
    <row r="35" spans="1:14" ht="15.75" customHeight="1" x14ac:dyDescent="0.15">
      <c r="B35" s="115"/>
      <c r="C35" s="116">
        <f>SUM(D22:J22)</f>
        <v>20496</v>
      </c>
      <c r="D35" s="116">
        <f>SUM(D23:J23)</f>
        <v>159</v>
      </c>
      <c r="E35" s="115"/>
      <c r="F35" s="115"/>
      <c r="G35" s="118">
        <f>SUM(K22:M22)</f>
        <v>0</v>
      </c>
      <c r="H35" s="116">
        <f>SUM(K23:M23)</f>
        <v>0</v>
      </c>
      <c r="I35" s="115"/>
    </row>
    <row r="36" spans="1:14" ht="15.75" customHeight="1" x14ac:dyDescent="0.15">
      <c r="B36" s="115"/>
      <c r="C36" s="115"/>
      <c r="D36" s="115"/>
      <c r="E36" s="117">
        <f>D35/C35</f>
        <v>7.7576112412177985E-3</v>
      </c>
      <c r="F36" s="115"/>
      <c r="G36" s="115"/>
      <c r="H36" s="115"/>
      <c r="I36" s="117" t="e">
        <f>H35/G35</f>
        <v>#DIV/0!</v>
      </c>
      <c r="J36" s="115"/>
      <c r="K36" s="115"/>
      <c r="L36" s="115"/>
      <c r="M36" s="115"/>
      <c r="N36" s="115"/>
    </row>
    <row r="37" spans="1:14" ht="15.75" customHeight="1" x14ac:dyDescent="0.15">
      <c r="B37" s="115"/>
      <c r="C37" s="115"/>
      <c r="D37" s="115"/>
      <c r="E37" s="115"/>
      <c r="F37" s="115"/>
      <c r="J37" s="115"/>
      <c r="K37" s="115"/>
      <c r="L37" s="115"/>
      <c r="M37" s="115"/>
      <c r="N37" s="115"/>
    </row>
    <row r="38" spans="1:14" ht="15.75" customHeight="1" x14ac:dyDescent="0.15">
      <c r="B38" s="115"/>
      <c r="C38" s="115"/>
      <c r="D38" s="115"/>
      <c r="E38" s="115"/>
      <c r="F38" s="123"/>
      <c r="G38" s="115"/>
      <c r="H38" s="115"/>
      <c r="I38" s="115"/>
      <c r="J38" s="115"/>
      <c r="K38" s="115"/>
      <c r="L38" s="115"/>
      <c r="M38" s="115"/>
      <c r="N38" s="115"/>
    </row>
    <row r="39" spans="1:14" ht="15.75" customHeight="1" x14ac:dyDescent="0.15">
      <c r="B39" s="115"/>
      <c r="C39" s="115"/>
      <c r="D39" s="117"/>
      <c r="E39" s="117"/>
      <c r="F39" s="117"/>
      <c r="G39" s="115"/>
      <c r="H39" s="115"/>
      <c r="I39" s="115"/>
      <c r="J39" s="115"/>
      <c r="K39" s="115"/>
      <c r="L39" s="115"/>
      <c r="M39" s="115"/>
      <c r="N39" s="115"/>
    </row>
    <row r="40" spans="1:14" ht="15.75" customHeight="1" x14ac:dyDescent="0.15">
      <c r="B40" s="115"/>
      <c r="C40" s="115"/>
      <c r="D40" s="115"/>
      <c r="E40" s="115"/>
      <c r="F40" s="115"/>
      <c r="G40" s="115"/>
      <c r="H40" s="115"/>
      <c r="I40" s="115"/>
      <c r="J40" s="115"/>
      <c r="K40" s="115"/>
      <c r="L40" s="115"/>
      <c r="M40" s="115"/>
      <c r="N40" s="115"/>
    </row>
    <row r="41" spans="1:14" ht="15.75" customHeight="1" x14ac:dyDescent="0.15">
      <c r="B41" s="115"/>
      <c r="C41" s="115"/>
      <c r="D41" s="115"/>
      <c r="E41" s="115"/>
      <c r="F41" s="115"/>
      <c r="G41" s="115"/>
      <c r="H41" s="115"/>
      <c r="I41" s="115"/>
      <c r="J41" s="115"/>
      <c r="K41" s="115"/>
      <c r="L41" s="115"/>
      <c r="M41" s="115"/>
      <c r="N41" s="115"/>
    </row>
    <row r="42" spans="1:14" x14ac:dyDescent="0.15">
      <c r="I42" s="115"/>
      <c r="J42" s="115"/>
      <c r="K42" s="115"/>
      <c r="L42" s="115"/>
      <c r="M42" s="115"/>
      <c r="N42" s="115"/>
    </row>
    <row r="43" spans="1:14" x14ac:dyDescent="0.15">
      <c r="I43" s="115"/>
      <c r="J43" s="115"/>
      <c r="K43" s="115"/>
      <c r="L43" s="115"/>
      <c r="M43" s="115"/>
      <c r="N43" s="115"/>
    </row>
    <row r="44" spans="1:14" x14ac:dyDescent="0.15">
      <c r="I44" s="115"/>
      <c r="J44" s="115"/>
      <c r="K44" s="115"/>
      <c r="L44" s="115"/>
      <c r="M44" s="115"/>
      <c r="N44" s="115"/>
    </row>
    <row r="45" spans="1:14" x14ac:dyDescent="0.15">
      <c r="I45" s="115"/>
      <c r="J45" s="115"/>
      <c r="K45" s="115"/>
      <c r="L45" s="115"/>
      <c r="M45" s="115"/>
      <c r="N45" s="115"/>
    </row>
    <row r="46" spans="1:14" x14ac:dyDescent="0.15">
      <c r="I46" s="115"/>
      <c r="J46" s="115"/>
      <c r="K46" s="115"/>
      <c r="L46" s="115"/>
      <c r="M46" s="115"/>
      <c r="N46" s="115"/>
    </row>
    <row r="47" spans="1:14" x14ac:dyDescent="0.15">
      <c r="I47" s="115"/>
      <c r="J47" s="115"/>
      <c r="K47" s="115"/>
      <c r="L47" s="115"/>
      <c r="M47" s="115"/>
      <c r="N47" s="115"/>
    </row>
    <row r="48" spans="1:14" x14ac:dyDescent="0.15">
      <c r="I48" s="115"/>
      <c r="J48" s="115"/>
      <c r="K48" s="115"/>
      <c r="L48" s="115"/>
      <c r="M48" s="115"/>
      <c r="N48" s="115"/>
    </row>
  </sheetData>
  <mergeCells count="20">
    <mergeCell ref="A22:C23"/>
    <mergeCell ref="A32:C32"/>
    <mergeCell ref="A14:A15"/>
    <mergeCell ref="B14:B15"/>
    <mergeCell ref="C14:C15"/>
    <mergeCell ref="A24:C24"/>
    <mergeCell ref="A2:N2"/>
    <mergeCell ref="N14:N15"/>
    <mergeCell ref="B20:B21"/>
    <mergeCell ref="A16:A21"/>
    <mergeCell ref="B18:B19"/>
    <mergeCell ref="B16:B17"/>
    <mergeCell ref="D14:M14"/>
    <mergeCell ref="A33:C33"/>
    <mergeCell ref="N26:N27"/>
    <mergeCell ref="A28:A30"/>
    <mergeCell ref="A26:A27"/>
    <mergeCell ref="B26:B27"/>
    <mergeCell ref="C26:C27"/>
    <mergeCell ref="D26:M26"/>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topLeftCell="A25" zoomScaleNormal="100" workbookViewId="0">
      <selection activeCell="M45" sqref="M45:M50"/>
    </sheetView>
  </sheetViews>
  <sheetFormatPr defaultRowHeight="12" x14ac:dyDescent="0.15"/>
  <cols>
    <col min="1" max="1" width="8.375" style="1" customWidth="1"/>
    <col min="2" max="2" width="8.5" style="1" customWidth="1"/>
    <col min="3" max="3" width="12.25" style="1" customWidth="1"/>
    <col min="4" max="9" width="9.125" style="1" customWidth="1"/>
    <col min="10" max="10" width="15.5" style="1" customWidth="1"/>
    <col min="11" max="16384" width="9" style="1"/>
  </cols>
  <sheetData>
    <row r="1" spans="1:10" ht="26.25" customHeight="1" x14ac:dyDescent="0.15"/>
    <row r="2" spans="1:10" ht="66.75" customHeight="1" x14ac:dyDescent="0.15">
      <c r="A2" s="366" t="s">
        <v>4</v>
      </c>
      <c r="B2" s="367"/>
      <c r="C2" s="367"/>
      <c r="D2" s="367"/>
      <c r="E2" s="367"/>
      <c r="F2" s="367"/>
      <c r="G2" s="367"/>
      <c r="H2" s="367"/>
      <c r="I2" s="367"/>
      <c r="J2" s="367"/>
    </row>
    <row r="3" spans="1:10" ht="22.5" customHeight="1" x14ac:dyDescent="0.15">
      <c r="A3" s="16" t="s">
        <v>17</v>
      </c>
      <c r="B3" t="s">
        <v>32</v>
      </c>
      <c r="C3"/>
      <c r="D3"/>
      <c r="E3"/>
      <c r="F3"/>
      <c r="G3"/>
      <c r="J3" s="58"/>
    </row>
    <row r="4" spans="1:10" ht="22.5" customHeight="1" x14ac:dyDescent="0.15">
      <c r="A4" s="16" t="s">
        <v>19</v>
      </c>
      <c r="B4" t="s">
        <v>33</v>
      </c>
      <c r="C4"/>
      <c r="D4"/>
      <c r="E4"/>
      <c r="F4"/>
      <c r="G4"/>
      <c r="J4" s="58"/>
    </row>
    <row r="5" spans="1:10" ht="22.5" customHeight="1" x14ac:dyDescent="0.15">
      <c r="A5" s="16"/>
      <c r="B5" t="s">
        <v>34</v>
      </c>
      <c r="C5"/>
      <c r="D5"/>
      <c r="E5"/>
      <c r="F5"/>
      <c r="G5"/>
      <c r="J5" s="58"/>
    </row>
    <row r="6" spans="1:10" ht="22.5" customHeight="1" x14ac:dyDescent="0.15">
      <c r="A6" s="16" t="s">
        <v>22</v>
      </c>
      <c r="B6" t="s">
        <v>35</v>
      </c>
      <c r="C6"/>
      <c r="D6" s="79">
        <v>25970</v>
      </c>
      <c r="E6" t="s">
        <v>25</v>
      </c>
      <c r="F6"/>
      <c r="G6"/>
      <c r="J6" s="58"/>
    </row>
    <row r="7" spans="1:10" ht="22.5" customHeight="1" x14ac:dyDescent="0.15">
      <c r="A7" s="16"/>
      <c r="B7" t="s">
        <v>36</v>
      </c>
      <c r="C7"/>
      <c r="D7">
        <v>692</v>
      </c>
      <c r="E7" t="s">
        <v>25</v>
      </c>
      <c r="F7"/>
      <c r="G7"/>
      <c r="J7" s="58"/>
    </row>
    <row r="8" spans="1:10" ht="22.5" customHeight="1" x14ac:dyDescent="0.15">
      <c r="A8"/>
      <c r="B8"/>
      <c r="C8"/>
      <c r="D8" s="16" t="s">
        <v>51</v>
      </c>
      <c r="E8"/>
      <c r="F8"/>
      <c r="G8"/>
      <c r="J8" s="58"/>
    </row>
    <row r="9" spans="1:10" ht="15.75" customHeight="1" x14ac:dyDescent="0.15">
      <c r="A9"/>
      <c r="B9" t="s">
        <v>37</v>
      </c>
      <c r="C9"/>
      <c r="D9" t="s">
        <v>53</v>
      </c>
      <c r="E9"/>
      <c r="F9" s="79">
        <v>1734</v>
      </c>
      <c r="G9" t="s">
        <v>29</v>
      </c>
      <c r="H9" s="1" t="s">
        <v>38</v>
      </c>
      <c r="J9" s="58"/>
    </row>
    <row r="10" spans="1:10" ht="15.75" customHeight="1" x14ac:dyDescent="0.15">
      <c r="A10"/>
      <c r="B10" t="s">
        <v>39</v>
      </c>
      <c r="C10"/>
      <c r="D10" t="s">
        <v>54</v>
      </c>
      <c r="E10"/>
      <c r="F10" s="79">
        <v>1966</v>
      </c>
      <c r="G10" t="s">
        <v>29</v>
      </c>
      <c r="H10" s="18">
        <v>5536</v>
      </c>
      <c r="I10" s="17" t="s">
        <v>29</v>
      </c>
      <c r="J10" s="58"/>
    </row>
    <row r="11" spans="1:10" ht="15.75" customHeight="1" x14ac:dyDescent="0.15">
      <c r="A11"/>
      <c r="B11"/>
      <c r="C11"/>
      <c r="D11" s="65" t="s">
        <v>31</v>
      </c>
      <c r="E11" s="65"/>
      <c r="F11" s="80">
        <v>1836</v>
      </c>
      <c r="G11" s="65" t="s">
        <v>29</v>
      </c>
      <c r="J11" s="58"/>
    </row>
    <row r="12" spans="1:10" ht="15.75" customHeight="1" x14ac:dyDescent="0.15">
      <c r="A12"/>
      <c r="B12"/>
      <c r="H12" s="18"/>
      <c r="I12" s="17"/>
      <c r="J12" s="58"/>
    </row>
    <row r="13" spans="1:10" ht="22.5" customHeight="1" thickBot="1" x14ac:dyDescent="0.2">
      <c r="A13"/>
      <c r="B13"/>
      <c r="C13"/>
      <c r="D13" s="65"/>
      <c r="E13" s="65"/>
      <c r="F13" s="80"/>
      <c r="G13" s="65"/>
      <c r="H13" s="18"/>
      <c r="I13" s="17"/>
      <c r="J13" s="58"/>
    </row>
    <row r="14" spans="1:10" ht="17.25" customHeight="1" x14ac:dyDescent="0.15">
      <c r="A14" s="364" t="s">
        <v>3</v>
      </c>
      <c r="B14" s="368" t="s">
        <v>0</v>
      </c>
      <c r="C14" s="354" t="s">
        <v>1</v>
      </c>
      <c r="D14" s="357" t="s">
        <v>14</v>
      </c>
      <c r="E14" s="349"/>
      <c r="F14" s="349"/>
      <c r="G14" s="349"/>
      <c r="H14" s="349"/>
      <c r="I14" s="350"/>
      <c r="J14" s="346" t="s">
        <v>15</v>
      </c>
    </row>
    <row r="15" spans="1:10" ht="18" customHeight="1" thickBot="1" x14ac:dyDescent="0.2">
      <c r="A15" s="365"/>
      <c r="B15" s="369"/>
      <c r="C15" s="370"/>
      <c r="D15" s="66" t="s">
        <v>55</v>
      </c>
      <c r="E15" s="67" t="s">
        <v>56</v>
      </c>
      <c r="F15" s="67" t="s">
        <v>57</v>
      </c>
      <c r="G15" s="67" t="s">
        <v>10</v>
      </c>
      <c r="H15" s="67" t="s">
        <v>11</v>
      </c>
      <c r="I15" s="68" t="s">
        <v>12</v>
      </c>
      <c r="J15" s="371"/>
    </row>
    <row r="16" spans="1:10" ht="29.25" customHeight="1" thickTop="1" x14ac:dyDescent="0.15">
      <c r="A16" s="381" t="s">
        <v>2</v>
      </c>
      <c r="B16" s="403" t="s">
        <v>58</v>
      </c>
      <c r="C16" s="59" t="s">
        <v>5</v>
      </c>
      <c r="D16" s="60">
        <v>420</v>
      </c>
      <c r="E16" s="61">
        <v>1503</v>
      </c>
      <c r="F16" s="62">
        <v>953</v>
      </c>
      <c r="G16" s="62">
        <v>539</v>
      </c>
      <c r="H16" s="62">
        <v>931</v>
      </c>
      <c r="I16" s="63">
        <v>2419</v>
      </c>
      <c r="J16" s="64">
        <f t="shared" ref="J16:J23" si="0">SUM(D16:I16)</f>
        <v>6765</v>
      </c>
    </row>
    <row r="17" spans="1:10" ht="29.25" customHeight="1" thickBot="1" x14ac:dyDescent="0.2">
      <c r="A17" s="381"/>
      <c r="B17" s="402"/>
      <c r="C17" s="3" t="s">
        <v>6</v>
      </c>
      <c r="D17" s="8">
        <v>30</v>
      </c>
      <c r="E17" s="5">
        <v>51</v>
      </c>
      <c r="F17" s="5">
        <v>54</v>
      </c>
      <c r="G17" s="5">
        <v>34</v>
      </c>
      <c r="H17" s="5">
        <v>36</v>
      </c>
      <c r="I17" s="10">
        <v>52</v>
      </c>
      <c r="J17" s="13">
        <f t="shared" si="0"/>
        <v>257</v>
      </c>
    </row>
    <row r="18" spans="1:10" ht="29.25" customHeight="1" thickTop="1" x14ac:dyDescent="0.15">
      <c r="A18" s="381"/>
      <c r="B18" s="400" t="s">
        <v>13</v>
      </c>
      <c r="C18" s="2" t="s">
        <v>5</v>
      </c>
      <c r="D18" s="6">
        <v>409</v>
      </c>
      <c r="E18" s="7">
        <v>3441</v>
      </c>
      <c r="F18" s="4">
        <v>1434</v>
      </c>
      <c r="G18" s="4">
        <v>753</v>
      </c>
      <c r="H18" s="4">
        <v>838</v>
      </c>
      <c r="I18" s="9">
        <v>2442</v>
      </c>
      <c r="J18" s="11">
        <f t="shared" si="0"/>
        <v>9317</v>
      </c>
    </row>
    <row r="19" spans="1:10" ht="29.25" customHeight="1" thickBot="1" x14ac:dyDescent="0.2">
      <c r="A19" s="381"/>
      <c r="B19" s="402"/>
      <c r="C19" s="3" t="s">
        <v>6</v>
      </c>
      <c r="D19" s="8">
        <v>17</v>
      </c>
      <c r="E19" s="5">
        <v>27</v>
      </c>
      <c r="F19" s="5">
        <v>46</v>
      </c>
      <c r="G19" s="5">
        <v>18</v>
      </c>
      <c r="H19" s="5">
        <v>8</v>
      </c>
      <c r="I19" s="10">
        <v>28</v>
      </c>
      <c r="J19" s="12">
        <f t="shared" si="0"/>
        <v>144</v>
      </c>
    </row>
    <row r="20" spans="1:10" ht="29.25" customHeight="1" thickTop="1" x14ac:dyDescent="0.15">
      <c r="A20" s="398"/>
      <c r="B20" s="400" t="s">
        <v>59</v>
      </c>
      <c r="C20" s="2" t="s">
        <v>5</v>
      </c>
      <c r="D20" s="6">
        <v>695</v>
      </c>
      <c r="E20" s="7">
        <v>2780</v>
      </c>
      <c r="F20" s="4">
        <v>1879</v>
      </c>
      <c r="G20" s="4">
        <v>837</v>
      </c>
      <c r="H20" s="4">
        <v>977</v>
      </c>
      <c r="I20" s="9">
        <v>2720</v>
      </c>
      <c r="J20" s="11">
        <f t="shared" si="0"/>
        <v>9888</v>
      </c>
    </row>
    <row r="21" spans="1:10" ht="29.25" customHeight="1" thickBot="1" x14ac:dyDescent="0.2">
      <c r="A21" s="398"/>
      <c r="B21" s="401"/>
      <c r="C21" s="33" t="s">
        <v>6</v>
      </c>
      <c r="D21" s="34">
        <v>23</v>
      </c>
      <c r="E21" s="35">
        <v>69</v>
      </c>
      <c r="F21" s="35">
        <v>78</v>
      </c>
      <c r="G21" s="35">
        <v>39</v>
      </c>
      <c r="H21" s="35">
        <v>31</v>
      </c>
      <c r="I21" s="36">
        <v>51</v>
      </c>
      <c r="J21" s="13">
        <f t="shared" si="0"/>
        <v>291</v>
      </c>
    </row>
    <row r="22" spans="1:10" ht="25.5" customHeight="1" x14ac:dyDescent="0.15">
      <c r="A22" s="386" t="s">
        <v>52</v>
      </c>
      <c r="B22" s="387"/>
      <c r="C22" s="388"/>
      <c r="D22" s="37">
        <f t="shared" ref="D22:I23" si="1">D16+D18+D20</f>
        <v>1524</v>
      </c>
      <c r="E22" s="38">
        <f t="shared" si="1"/>
        <v>7724</v>
      </c>
      <c r="F22" s="39">
        <f t="shared" si="1"/>
        <v>4266</v>
      </c>
      <c r="G22" s="39">
        <f t="shared" si="1"/>
        <v>2129</v>
      </c>
      <c r="H22" s="39">
        <f t="shared" si="1"/>
        <v>2746</v>
      </c>
      <c r="I22" s="40">
        <f t="shared" si="1"/>
        <v>7581</v>
      </c>
      <c r="J22" s="41">
        <f t="shared" si="0"/>
        <v>25970</v>
      </c>
    </row>
    <row r="23" spans="1:10" ht="25.5" customHeight="1" thickBot="1" x14ac:dyDescent="0.2">
      <c r="A23" s="389"/>
      <c r="B23" s="390"/>
      <c r="C23" s="391"/>
      <c r="D23" s="42">
        <f t="shared" si="1"/>
        <v>70</v>
      </c>
      <c r="E23" s="43">
        <f t="shared" si="1"/>
        <v>147</v>
      </c>
      <c r="F23" s="43">
        <f t="shared" si="1"/>
        <v>178</v>
      </c>
      <c r="G23" s="43">
        <f t="shared" si="1"/>
        <v>91</v>
      </c>
      <c r="H23" s="43">
        <f t="shared" si="1"/>
        <v>75</v>
      </c>
      <c r="I23" s="44">
        <f t="shared" si="1"/>
        <v>131</v>
      </c>
      <c r="J23" s="45">
        <f t="shared" si="0"/>
        <v>692</v>
      </c>
    </row>
    <row r="24" spans="1:10" ht="25.5" customHeight="1" thickBot="1" x14ac:dyDescent="0.2">
      <c r="A24" s="81"/>
      <c r="B24" s="82"/>
      <c r="C24" s="83"/>
      <c r="D24" s="84">
        <f>D23/D22</f>
        <v>4.5931758530183726E-2</v>
      </c>
      <c r="E24" s="85">
        <f t="shared" ref="E24:J24" si="2">E23/E22</f>
        <v>1.9031589849818748E-2</v>
      </c>
      <c r="F24" s="85">
        <f t="shared" si="2"/>
        <v>4.1725269573370839E-2</v>
      </c>
      <c r="G24" s="85">
        <f t="shared" si="2"/>
        <v>4.2743071864725223E-2</v>
      </c>
      <c r="H24" s="85">
        <f t="shared" si="2"/>
        <v>2.7312454479242534E-2</v>
      </c>
      <c r="I24" s="86">
        <f t="shared" si="2"/>
        <v>1.7280042210790134E-2</v>
      </c>
      <c r="J24" s="87">
        <f t="shared" si="2"/>
        <v>2.6646130150173277E-2</v>
      </c>
    </row>
    <row r="25" spans="1:10" ht="25.5" customHeight="1" thickBot="1" x14ac:dyDescent="0.2">
      <c r="A25" s="54"/>
      <c r="B25" s="54"/>
      <c r="C25" s="54"/>
      <c r="D25" s="55"/>
      <c r="E25" s="56"/>
      <c r="F25" s="56"/>
      <c r="G25" s="56"/>
      <c r="H25" s="56"/>
      <c r="I25" s="56"/>
      <c r="J25" s="57"/>
    </row>
    <row r="26" spans="1:10" ht="15" customHeight="1" x14ac:dyDescent="0.15">
      <c r="A26" s="376" t="s">
        <v>3</v>
      </c>
      <c r="B26" s="378" t="s">
        <v>0</v>
      </c>
      <c r="C26" s="380" t="s">
        <v>1</v>
      </c>
      <c r="D26" s="348" t="s">
        <v>40</v>
      </c>
      <c r="E26" s="349"/>
      <c r="F26" s="349"/>
      <c r="G26" s="349"/>
      <c r="H26" s="349"/>
      <c r="I26" s="350"/>
      <c r="J26" s="346" t="s">
        <v>41</v>
      </c>
    </row>
    <row r="27" spans="1:10" ht="15" customHeight="1" thickBot="1" x14ac:dyDescent="0.2">
      <c r="A27" s="377"/>
      <c r="B27" s="379"/>
      <c r="C27" s="370"/>
      <c r="D27" s="69" t="s">
        <v>60</v>
      </c>
      <c r="E27" s="70" t="s">
        <v>61</v>
      </c>
      <c r="F27" s="70" t="s">
        <v>44</v>
      </c>
      <c r="G27" s="70" t="s">
        <v>45</v>
      </c>
      <c r="H27" s="70" t="s">
        <v>46</v>
      </c>
      <c r="I27" s="71" t="s">
        <v>47</v>
      </c>
      <c r="J27" s="347"/>
    </row>
    <row r="28" spans="1:10" ht="49.5" customHeight="1" thickTop="1" x14ac:dyDescent="0.15">
      <c r="A28" s="381" t="s">
        <v>48</v>
      </c>
      <c r="B28" s="19" t="s">
        <v>62</v>
      </c>
      <c r="C28" s="46" t="s">
        <v>50</v>
      </c>
      <c r="D28" s="47">
        <v>1230</v>
      </c>
      <c r="E28" s="48">
        <v>1045</v>
      </c>
      <c r="F28" s="49">
        <v>244</v>
      </c>
      <c r="G28" s="49">
        <v>376</v>
      </c>
      <c r="H28" s="49">
        <v>648</v>
      </c>
      <c r="I28" s="50">
        <v>1345</v>
      </c>
      <c r="J28" s="51">
        <f>SUM(D28:I28)</f>
        <v>4888</v>
      </c>
    </row>
    <row r="29" spans="1:10" ht="49.5" customHeight="1" x14ac:dyDescent="0.15">
      <c r="A29" s="381"/>
      <c r="B29" s="72" t="s">
        <v>63</v>
      </c>
      <c r="C29" s="73" t="s">
        <v>50</v>
      </c>
      <c r="D29" s="74">
        <v>373</v>
      </c>
      <c r="E29" s="75">
        <v>227</v>
      </c>
      <c r="F29" s="76">
        <v>105</v>
      </c>
      <c r="G29" s="76">
        <v>243</v>
      </c>
      <c r="H29" s="76">
        <v>420</v>
      </c>
      <c r="I29" s="77">
        <v>366</v>
      </c>
      <c r="J29" s="78">
        <f>SUM(D29:I29)</f>
        <v>1734</v>
      </c>
    </row>
    <row r="30" spans="1:10" ht="49.5" customHeight="1" thickBot="1" x14ac:dyDescent="0.2">
      <c r="A30" s="382"/>
      <c r="B30" s="32" t="s">
        <v>64</v>
      </c>
      <c r="C30" s="20" t="s">
        <v>50</v>
      </c>
      <c r="D30" s="28">
        <v>494</v>
      </c>
      <c r="E30" s="29">
        <v>255</v>
      </c>
      <c r="F30" s="30">
        <v>101</v>
      </c>
      <c r="G30" s="30">
        <v>411</v>
      </c>
      <c r="H30" s="30">
        <v>187</v>
      </c>
      <c r="I30" s="31">
        <v>518</v>
      </c>
      <c r="J30" s="21">
        <f>SUM(D30:I30)</f>
        <v>1966</v>
      </c>
    </row>
    <row r="31" spans="1:10" ht="49.5" customHeight="1" thickTop="1" thickBot="1" x14ac:dyDescent="0.2">
      <c r="A31" s="52" t="s">
        <v>49</v>
      </c>
      <c r="B31" s="53" t="s">
        <v>65</v>
      </c>
      <c r="C31" s="22" t="s">
        <v>50</v>
      </c>
      <c r="D31" s="23">
        <v>447</v>
      </c>
      <c r="E31" s="24">
        <v>378</v>
      </c>
      <c r="F31" s="25">
        <v>119</v>
      </c>
      <c r="G31" s="25">
        <v>155</v>
      </c>
      <c r="H31" s="25">
        <v>172</v>
      </c>
      <c r="I31" s="26">
        <v>565</v>
      </c>
      <c r="J31" s="27">
        <f>SUM(D31:I31)</f>
        <v>1836</v>
      </c>
    </row>
    <row r="32" spans="1:10" ht="22.5" customHeight="1" thickBot="1" x14ac:dyDescent="0.2">
      <c r="A32" s="404" t="s">
        <v>52</v>
      </c>
      <c r="B32" s="405"/>
      <c r="C32" s="406"/>
      <c r="D32" s="194">
        <f t="shared" ref="D32:J32" si="3">SUM(D28:D31)</f>
        <v>2544</v>
      </c>
      <c r="E32" s="195">
        <f t="shared" si="3"/>
        <v>1905</v>
      </c>
      <c r="F32" s="196">
        <f t="shared" si="3"/>
        <v>569</v>
      </c>
      <c r="G32" s="196">
        <f t="shared" si="3"/>
        <v>1185</v>
      </c>
      <c r="H32" s="196">
        <f t="shared" si="3"/>
        <v>1427</v>
      </c>
      <c r="I32" s="197">
        <f t="shared" si="3"/>
        <v>2794</v>
      </c>
      <c r="J32" s="198">
        <f t="shared" si="3"/>
        <v>10424</v>
      </c>
    </row>
    <row r="33" spans="1:10" ht="25.5" customHeight="1" thickBot="1" x14ac:dyDescent="0.2">
      <c r="A33" s="373" t="s">
        <v>118</v>
      </c>
      <c r="B33" s="374"/>
      <c r="C33" s="375"/>
      <c r="D33" s="183">
        <f t="shared" ref="D33:J33" si="4">SUM(D29:D31)</f>
        <v>1314</v>
      </c>
      <c r="E33" s="184">
        <f t="shared" si="4"/>
        <v>860</v>
      </c>
      <c r="F33" s="184">
        <f t="shared" si="4"/>
        <v>325</v>
      </c>
      <c r="G33" s="184">
        <f t="shared" si="4"/>
        <v>809</v>
      </c>
      <c r="H33" s="184">
        <f t="shared" si="4"/>
        <v>779</v>
      </c>
      <c r="I33" s="192">
        <f t="shared" si="4"/>
        <v>1449</v>
      </c>
      <c r="J33" s="193">
        <f t="shared" si="4"/>
        <v>5536</v>
      </c>
    </row>
    <row r="34" spans="1:10" ht="15.75" customHeight="1" x14ac:dyDescent="0.15"/>
    <row r="35" spans="1:10" ht="15.75" customHeight="1" x14ac:dyDescent="0.15"/>
    <row r="36" spans="1:10" ht="15.75" customHeight="1" x14ac:dyDescent="0.15"/>
    <row r="37" spans="1:10" ht="15.75" customHeight="1" x14ac:dyDescent="0.15"/>
    <row r="38" spans="1:10" ht="15.75" customHeight="1" x14ac:dyDescent="0.15"/>
    <row r="39" spans="1:10" ht="15.75" customHeight="1" x14ac:dyDescent="0.15"/>
    <row r="40" spans="1:10" ht="15.75" customHeight="1" x14ac:dyDescent="0.15"/>
    <row r="41" spans="1:10" ht="15.75" customHeight="1" x14ac:dyDescent="0.15"/>
  </sheetData>
  <mergeCells count="19">
    <mergeCell ref="J26:J27"/>
    <mergeCell ref="A28:A30"/>
    <mergeCell ref="A26:A27"/>
    <mergeCell ref="B26:B27"/>
    <mergeCell ref="C26:C27"/>
    <mergeCell ref="D26:I26"/>
    <mergeCell ref="A2:J2"/>
    <mergeCell ref="J14:J15"/>
    <mergeCell ref="B20:B21"/>
    <mergeCell ref="A16:A21"/>
    <mergeCell ref="B18:B19"/>
    <mergeCell ref="B16:B17"/>
    <mergeCell ref="D14:I14"/>
    <mergeCell ref="A33:C33"/>
    <mergeCell ref="A22:C23"/>
    <mergeCell ref="A32:C32"/>
    <mergeCell ref="A14:A15"/>
    <mergeCell ref="B14:B15"/>
    <mergeCell ref="C14:C15"/>
  </mergeCells>
  <phoneticPr fontId="2"/>
  <printOptions horizontalCentered="1" verticalCentered="1"/>
  <pageMargins left="0" right="0" top="0.39370078740157483" bottom="0.39370078740157483" header="0.51181102362204722" footer="0.51181102362204722"/>
  <pageSetup paperSize="9" scale="92"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M45" sqref="M45:M50"/>
    </sheetView>
  </sheetViews>
  <sheetFormatPr defaultRowHeight="13.5" x14ac:dyDescent="0.15"/>
  <sheetData>
    <row r="2" spans="2:11" x14ac:dyDescent="0.15">
      <c r="B2" s="15" t="s">
        <v>16</v>
      </c>
      <c r="C2" s="15"/>
      <c r="D2" s="15"/>
      <c r="E2" s="15"/>
      <c r="F2" s="15"/>
      <c r="G2" s="15"/>
      <c r="H2" s="15"/>
      <c r="I2" s="15"/>
      <c r="J2" s="15"/>
      <c r="K2" s="15"/>
    </row>
    <row r="4" spans="2:11" x14ac:dyDescent="0.15">
      <c r="B4" t="s">
        <v>17</v>
      </c>
      <c r="C4" t="s">
        <v>18</v>
      </c>
    </row>
    <row r="5" spans="2:11" x14ac:dyDescent="0.15">
      <c r="B5" t="s">
        <v>19</v>
      </c>
      <c r="C5" t="s">
        <v>20</v>
      </c>
    </row>
    <row r="6" spans="2:11" x14ac:dyDescent="0.15">
      <c r="C6" t="s">
        <v>21</v>
      </c>
    </row>
    <row r="7" spans="2:11" x14ac:dyDescent="0.15">
      <c r="B7" t="s">
        <v>22</v>
      </c>
      <c r="C7" t="s">
        <v>23</v>
      </c>
      <c r="E7" s="14">
        <v>25970</v>
      </c>
      <c r="F7" t="s">
        <v>25</v>
      </c>
    </row>
    <row r="8" spans="2:11" x14ac:dyDescent="0.15">
      <c r="C8" t="s">
        <v>24</v>
      </c>
      <c r="E8">
        <v>692</v>
      </c>
      <c r="F8" t="s">
        <v>25</v>
      </c>
    </row>
    <row r="9" spans="2:11" x14ac:dyDescent="0.15">
      <c r="E9" t="s">
        <v>26</v>
      </c>
    </row>
    <row r="10" spans="2:11" x14ac:dyDescent="0.15">
      <c r="C10" t="s">
        <v>27</v>
      </c>
      <c r="E10" t="s">
        <v>28</v>
      </c>
      <c r="G10">
        <v>1734</v>
      </c>
      <c r="H10" t="s">
        <v>29</v>
      </c>
    </row>
    <row r="11" spans="2:11" x14ac:dyDescent="0.15">
      <c r="E11" t="s">
        <v>30</v>
      </c>
      <c r="G11">
        <v>1966</v>
      </c>
      <c r="H11" t="s">
        <v>29</v>
      </c>
    </row>
    <row r="12" spans="2:11" x14ac:dyDescent="0.15">
      <c r="E12" t="s">
        <v>31</v>
      </c>
      <c r="G12">
        <v>1836</v>
      </c>
      <c r="H12" t="s">
        <v>29</v>
      </c>
    </row>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14"/>
  <sheetViews>
    <sheetView workbookViewId="0">
      <selection activeCell="M45" sqref="M45:M50"/>
    </sheetView>
  </sheetViews>
  <sheetFormatPr defaultRowHeight="13.5" x14ac:dyDescent="0.15"/>
  <cols>
    <col min="3" max="6" width="12.375" customWidth="1"/>
  </cols>
  <sheetData>
    <row r="3" spans="3:6" ht="14.25" thickBot="1" x14ac:dyDescent="0.2"/>
    <row r="4" spans="3:6" x14ac:dyDescent="0.15">
      <c r="C4" s="409" t="s">
        <v>116</v>
      </c>
      <c r="D4" s="410"/>
      <c r="E4" s="411"/>
      <c r="F4" s="407" t="s">
        <v>38</v>
      </c>
    </row>
    <row r="5" spans="3:6" ht="14.25" thickBot="1" x14ac:dyDescent="0.2">
      <c r="C5" s="172" t="s">
        <v>68</v>
      </c>
      <c r="D5" s="67" t="s">
        <v>89</v>
      </c>
      <c r="E5" s="68" t="s">
        <v>77</v>
      </c>
      <c r="F5" s="408"/>
    </row>
    <row r="6" spans="3:6" ht="15" thickTop="1" thickBot="1" x14ac:dyDescent="0.2">
      <c r="C6" s="152">
        <v>430</v>
      </c>
      <c r="D6" s="153">
        <v>185</v>
      </c>
      <c r="E6" s="154">
        <v>1090</v>
      </c>
      <c r="F6" s="165">
        <f>SUM(C6:E6)</f>
        <v>1705</v>
      </c>
    </row>
    <row r="7" spans="3:6" ht="15" thickTop="1" thickBot="1" x14ac:dyDescent="0.2">
      <c r="C7" s="149">
        <v>12</v>
      </c>
      <c r="D7" s="150">
        <v>2</v>
      </c>
      <c r="E7" s="151">
        <v>14</v>
      </c>
      <c r="F7" s="166">
        <f>SUM(C7:E7)</f>
        <v>28</v>
      </c>
    </row>
    <row r="8" spans="3:6" ht="14.25" thickTop="1" x14ac:dyDescent="0.15">
      <c r="C8" s="144">
        <v>103</v>
      </c>
      <c r="D8" s="9">
        <v>100</v>
      </c>
      <c r="E8" s="145">
        <v>481</v>
      </c>
      <c r="F8" s="167">
        <f>SUM(F6:F7)</f>
        <v>1733</v>
      </c>
    </row>
    <row r="9" spans="3:6" ht="14.25" thickBot="1" x14ac:dyDescent="0.2">
      <c r="C9" s="142">
        <v>3</v>
      </c>
      <c r="D9" s="10">
        <v>1</v>
      </c>
      <c r="E9" s="143">
        <v>15</v>
      </c>
      <c r="F9" s="168">
        <f>SUM(C9:E9)</f>
        <v>19</v>
      </c>
    </row>
    <row r="10" spans="3:6" ht="14.25" thickTop="1" x14ac:dyDescent="0.15">
      <c r="C10" s="144">
        <v>373</v>
      </c>
      <c r="D10" s="9">
        <v>166</v>
      </c>
      <c r="E10" s="145">
        <v>314</v>
      </c>
      <c r="F10" s="167">
        <f>SUM(C10:E10)</f>
        <v>853</v>
      </c>
    </row>
    <row r="11" spans="3:6" ht="14.25" thickBot="1" x14ac:dyDescent="0.2">
      <c r="C11" s="146">
        <v>4</v>
      </c>
      <c r="D11" s="147">
        <v>4</v>
      </c>
      <c r="E11" s="148">
        <v>10</v>
      </c>
      <c r="F11" s="169">
        <f>SUM(F9:F10)</f>
        <v>872</v>
      </c>
    </row>
    <row r="12" spans="3:6" x14ac:dyDescent="0.15">
      <c r="C12" s="155">
        <f t="shared" ref="C12:E13" si="0">C6+C8+C10</f>
        <v>906</v>
      </c>
      <c r="D12" s="156">
        <f t="shared" si="0"/>
        <v>451</v>
      </c>
      <c r="E12" s="157">
        <f t="shared" si="0"/>
        <v>1885</v>
      </c>
      <c r="F12" s="164">
        <f>SUM(C12:E12)</f>
        <v>3242</v>
      </c>
    </row>
    <row r="13" spans="3:6" ht="14.25" thickBot="1" x14ac:dyDescent="0.2">
      <c r="C13" s="158">
        <f t="shared" si="0"/>
        <v>19</v>
      </c>
      <c r="D13" s="159">
        <f t="shared" si="0"/>
        <v>7</v>
      </c>
      <c r="E13" s="160">
        <f t="shared" si="0"/>
        <v>39</v>
      </c>
      <c r="F13" s="171">
        <f>SUM(C13:E13)</f>
        <v>65</v>
      </c>
    </row>
    <row r="14" spans="3:6" ht="14.25" thickBot="1" x14ac:dyDescent="0.2">
      <c r="C14" s="161">
        <f>C13/C12</f>
        <v>2.097130242825607E-2</v>
      </c>
      <c r="D14" s="162">
        <f>D13/D12</f>
        <v>1.5521064301552107E-2</v>
      </c>
      <c r="E14" s="163">
        <f>E13/E12</f>
        <v>2.0689655172413793E-2</v>
      </c>
      <c r="F14" s="170">
        <f>F13/F12</f>
        <v>2.0049352251696483E-2</v>
      </c>
    </row>
  </sheetData>
  <mergeCells count="2">
    <mergeCell ref="F4:F5"/>
    <mergeCell ref="C4:E4"/>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view="pageBreakPreview" topLeftCell="A40" zoomScale="75" zoomScaleNormal="75" zoomScaleSheetLayoutView="75" workbookViewId="0">
      <selection activeCell="M45" sqref="M45:M50"/>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45" customHeight="1" x14ac:dyDescent="0.15">
      <c r="A1" s="366" t="s">
        <v>99</v>
      </c>
      <c r="B1" s="367"/>
      <c r="C1" s="367"/>
      <c r="D1" s="367"/>
      <c r="E1" s="367"/>
      <c r="F1" s="367"/>
      <c r="G1" s="367"/>
      <c r="H1" s="367"/>
      <c r="I1" s="367"/>
      <c r="J1" s="367"/>
      <c r="K1" s="367"/>
      <c r="L1" s="367"/>
      <c r="M1" s="367"/>
      <c r="N1" s="367"/>
    </row>
    <row r="2" spans="1:14" ht="22.5" customHeight="1" x14ac:dyDescent="0.15">
      <c r="A2" s="16" t="s">
        <v>17</v>
      </c>
      <c r="B2" t="s">
        <v>160</v>
      </c>
      <c r="C2"/>
      <c r="D2"/>
      <c r="E2"/>
      <c r="F2"/>
      <c r="G2"/>
      <c r="N2" s="58"/>
    </row>
    <row r="3" spans="1:14" ht="22.5" customHeight="1" x14ac:dyDescent="0.15">
      <c r="A3" s="16" t="s">
        <v>19</v>
      </c>
      <c r="B3" t="s">
        <v>161</v>
      </c>
      <c r="C3"/>
      <c r="D3"/>
      <c r="E3"/>
      <c r="F3"/>
      <c r="G3"/>
      <c r="N3" s="58"/>
    </row>
    <row r="4" spans="1:14" ht="22.5" customHeight="1" x14ac:dyDescent="0.15">
      <c r="A4" s="16"/>
      <c r="B4" t="s">
        <v>69</v>
      </c>
      <c r="C4"/>
      <c r="D4"/>
      <c r="E4"/>
      <c r="F4"/>
      <c r="G4"/>
      <c r="N4" s="58"/>
    </row>
    <row r="5" spans="1:14" ht="22.5" customHeight="1" x14ac:dyDescent="0.15">
      <c r="A5" s="16" t="s">
        <v>22</v>
      </c>
      <c r="B5" t="s">
        <v>141</v>
      </c>
      <c r="C5"/>
      <c r="D5" s="79">
        <f>SUM(N28,N26,N24)</f>
        <v>34947</v>
      </c>
      <c r="E5" t="s">
        <v>25</v>
      </c>
      <c r="F5" s="372" t="s">
        <v>170</v>
      </c>
      <c r="G5" s="372"/>
      <c r="H5" s="372"/>
      <c r="N5" s="58"/>
    </row>
    <row r="6" spans="1:14" ht="22.5" customHeight="1" x14ac:dyDescent="0.15">
      <c r="A6" s="16"/>
      <c r="B6" t="s">
        <v>36</v>
      </c>
      <c r="C6"/>
      <c r="D6" s="293">
        <f>SUM(N25,N27,N29)</f>
        <v>52</v>
      </c>
      <c r="E6" s="16" t="s">
        <v>25</v>
      </c>
      <c r="F6" s="372"/>
      <c r="G6" s="372"/>
      <c r="H6" s="372"/>
      <c r="I6" s="113"/>
      <c r="J6" s="113"/>
      <c r="K6" s="113"/>
      <c r="L6" s="113"/>
      <c r="M6" s="199"/>
      <c r="N6" s="58"/>
    </row>
    <row r="7" spans="1:14" ht="8.25" customHeight="1" x14ac:dyDescent="0.15">
      <c r="A7" s="16"/>
      <c r="B7"/>
      <c r="C7"/>
      <c r="D7" s="101"/>
      <c r="E7"/>
      <c r="F7"/>
      <c r="G7" s="200"/>
      <c r="H7" s="113"/>
      <c r="I7" s="113"/>
      <c r="J7" s="113"/>
      <c r="K7" s="113"/>
      <c r="L7" s="113"/>
      <c r="M7" s="199"/>
      <c r="N7" s="58"/>
    </row>
    <row r="8" spans="1:14" ht="22.5" customHeight="1" x14ac:dyDescent="0.15">
      <c r="A8" s="16"/>
      <c r="B8" t="s">
        <v>166</v>
      </c>
      <c r="C8"/>
      <c r="D8" s="101"/>
      <c r="E8"/>
      <c r="F8"/>
      <c r="G8" s="200"/>
      <c r="H8" s="113"/>
      <c r="I8" s="113"/>
      <c r="J8" s="113"/>
      <c r="K8" s="113"/>
      <c r="L8" s="113"/>
      <c r="M8" s="199"/>
      <c r="N8" s="58"/>
    </row>
    <row r="9" spans="1:14" ht="22.5" customHeight="1" x14ac:dyDescent="0.15">
      <c r="A9" s="16"/>
      <c r="B9" t="s">
        <v>162</v>
      </c>
      <c r="C9"/>
      <c r="D9" s="101"/>
      <c r="E9"/>
      <c r="F9"/>
      <c r="G9" s="200"/>
      <c r="H9" s="113"/>
      <c r="I9" s="113"/>
      <c r="J9" s="113"/>
      <c r="K9" s="113"/>
      <c r="L9" s="113"/>
      <c r="M9" s="199"/>
      <c r="N9" s="58"/>
    </row>
    <row r="10" spans="1:14" ht="22.5" customHeight="1" x14ac:dyDescent="0.15">
      <c r="A10" s="16"/>
      <c r="B10" t="s">
        <v>163</v>
      </c>
      <c r="C10"/>
      <c r="D10" s="101"/>
      <c r="E10"/>
      <c r="F10"/>
      <c r="G10" s="200"/>
      <c r="H10" s="113"/>
      <c r="I10" s="113"/>
      <c r="J10" s="113"/>
      <c r="K10" s="113"/>
      <c r="L10" s="113"/>
      <c r="M10" s="199"/>
      <c r="N10" s="58"/>
    </row>
    <row r="11" spans="1:14" ht="22.5" customHeight="1" x14ac:dyDescent="0.15">
      <c r="A11" s="16"/>
      <c r="B11" t="s">
        <v>164</v>
      </c>
      <c r="C11"/>
      <c r="D11" s="101"/>
      <c r="E11"/>
      <c r="F11"/>
      <c r="G11" s="200"/>
      <c r="H11" s="113"/>
      <c r="I11" s="113"/>
      <c r="J11" s="113"/>
      <c r="K11" s="113"/>
      <c r="L11" s="113"/>
      <c r="M11" s="199"/>
      <c r="N11" s="58"/>
    </row>
    <row r="12" spans="1:14" ht="22.5" customHeight="1" x14ac:dyDescent="0.15">
      <c r="A12" s="16"/>
      <c r="B12" t="s">
        <v>165</v>
      </c>
      <c r="C12"/>
      <c r="D12" s="101"/>
      <c r="E12"/>
      <c r="F12"/>
      <c r="G12" s="200"/>
      <c r="H12" s="113"/>
      <c r="I12" s="113"/>
      <c r="J12" s="113"/>
      <c r="K12" s="113"/>
      <c r="L12" s="113"/>
      <c r="M12" s="199"/>
      <c r="N12" s="58"/>
    </row>
    <row r="13" spans="1:14" ht="10.5" customHeight="1" x14ac:dyDescent="0.15">
      <c r="A13" s="16"/>
      <c r="B13"/>
      <c r="C13"/>
      <c r="D13" s="101"/>
      <c r="E13"/>
      <c r="F13"/>
      <c r="G13" s="200"/>
      <c r="H13" s="113"/>
      <c r="I13" s="113"/>
      <c r="J13" s="113"/>
      <c r="K13" s="113"/>
      <c r="L13" s="113"/>
      <c r="M13" s="199"/>
      <c r="N13" s="58"/>
    </row>
    <row r="14" spans="1:14" ht="15.75" customHeight="1" x14ac:dyDescent="0.15">
      <c r="A14"/>
      <c r="B14" t="s">
        <v>37</v>
      </c>
      <c r="C14"/>
      <c r="D14" t="s">
        <v>85</v>
      </c>
      <c r="E14"/>
      <c r="F14" s="102">
        <f>M46</f>
        <v>355</v>
      </c>
      <c r="G14" t="s">
        <v>29</v>
      </c>
      <c r="H14" s="1" t="s">
        <v>38</v>
      </c>
      <c r="N14" s="58"/>
    </row>
    <row r="15" spans="1:14" ht="15.75" customHeight="1" x14ac:dyDescent="0.15">
      <c r="A15"/>
      <c r="B15" t="s">
        <v>39</v>
      </c>
      <c r="C15"/>
      <c r="D15" t="s">
        <v>86</v>
      </c>
      <c r="E15"/>
      <c r="F15" s="102">
        <f>M47</f>
        <v>522</v>
      </c>
      <c r="G15" t="s">
        <v>29</v>
      </c>
      <c r="H15" s="294">
        <f>SUM(M46,M47,M48)</f>
        <v>1202</v>
      </c>
      <c r="I15" s="295" t="s">
        <v>29</v>
      </c>
      <c r="J15" s="18"/>
      <c r="K15" s="18"/>
      <c r="L15" s="18"/>
      <c r="M15" s="17"/>
      <c r="N15" s="58"/>
    </row>
    <row r="16" spans="1:14" ht="15.75" customHeight="1" x14ac:dyDescent="0.15">
      <c r="A16"/>
      <c r="B16"/>
      <c r="C16"/>
      <c r="D16" s="65" t="s">
        <v>67</v>
      </c>
      <c r="E16" s="65"/>
      <c r="F16" s="102">
        <f>M48</f>
        <v>325</v>
      </c>
      <c r="G16" s="65" t="s">
        <v>29</v>
      </c>
      <c r="K16" s="18"/>
      <c r="L16" s="18"/>
      <c r="N16" s="58"/>
    </row>
    <row r="17" spans="1:14" ht="15.75" customHeight="1" x14ac:dyDescent="0.15">
      <c r="A17"/>
      <c r="B17"/>
      <c r="C17"/>
      <c r="D17" s="65"/>
      <c r="E17" s="1" t="s">
        <v>87</v>
      </c>
      <c r="F17" s="102"/>
      <c r="G17" s="65"/>
      <c r="K17" s="18"/>
      <c r="L17" s="18"/>
      <c r="N17" s="58"/>
    </row>
    <row r="18" spans="1:14" ht="6" customHeight="1" x14ac:dyDescent="0.15">
      <c r="A18"/>
      <c r="B18"/>
      <c r="C18"/>
      <c r="D18" s="65"/>
      <c r="F18" s="102"/>
      <c r="G18" s="65"/>
      <c r="K18" s="18"/>
      <c r="L18" s="18"/>
      <c r="N18" s="58"/>
    </row>
    <row r="19" spans="1:14" ht="15.75" customHeight="1" x14ac:dyDescent="0.15">
      <c r="A19" s="16" t="s">
        <v>66</v>
      </c>
      <c r="B19" t="s">
        <v>131</v>
      </c>
      <c r="H19" s="18"/>
      <c r="I19" s="18"/>
      <c r="J19" s="18"/>
      <c r="K19" s="18"/>
      <c r="L19" s="18"/>
      <c r="M19" s="17"/>
      <c r="N19" s="58"/>
    </row>
    <row r="20" spans="1:14" ht="13.5" customHeight="1" x14ac:dyDescent="0.15">
      <c r="A20"/>
      <c r="B20"/>
      <c r="C20"/>
      <c r="D20" s="65"/>
      <c r="E20" s="65"/>
      <c r="F20" s="80"/>
      <c r="G20" s="65"/>
      <c r="H20" s="18"/>
      <c r="I20" s="18"/>
      <c r="J20" s="18"/>
      <c r="K20" s="18"/>
      <c r="L20" s="18"/>
      <c r="M20" s="17"/>
      <c r="N20" s="58"/>
    </row>
    <row r="21" spans="1:14" ht="22.5" customHeight="1" thickBot="1" x14ac:dyDescent="0.2">
      <c r="A21" t="s">
        <v>167</v>
      </c>
      <c r="B21"/>
      <c r="C21"/>
      <c r="D21" s="65"/>
      <c r="E21" s="65"/>
      <c r="F21" s="80"/>
      <c r="G21" s="65"/>
      <c r="H21" s="18"/>
      <c r="I21" s="18"/>
      <c r="J21" s="18"/>
      <c r="K21" s="18"/>
      <c r="L21" s="18"/>
      <c r="M21" s="17"/>
      <c r="N21" s="58"/>
    </row>
    <row r="22" spans="1:14" ht="17.25" customHeight="1" x14ac:dyDescent="0.15">
      <c r="A22" s="364" t="s">
        <v>3</v>
      </c>
      <c r="B22" s="368" t="s">
        <v>0</v>
      </c>
      <c r="C22" s="354" t="s">
        <v>1</v>
      </c>
      <c r="D22" s="357" t="s">
        <v>14</v>
      </c>
      <c r="E22" s="349"/>
      <c r="F22" s="349"/>
      <c r="G22" s="349"/>
      <c r="H22" s="349"/>
      <c r="I22" s="349"/>
      <c r="J22" s="349"/>
      <c r="K22" s="349"/>
      <c r="L22" s="349"/>
      <c r="M22" s="350"/>
      <c r="N22" s="346" t="s">
        <v>15</v>
      </c>
    </row>
    <row r="23" spans="1:14" ht="18" customHeight="1" thickBot="1" x14ac:dyDescent="0.2">
      <c r="A23" s="365"/>
      <c r="B23" s="369"/>
      <c r="C23" s="370"/>
      <c r="D23" s="66" t="s">
        <v>7</v>
      </c>
      <c r="E23" s="67" t="s">
        <v>8</v>
      </c>
      <c r="F23" s="67" t="s">
        <v>9</v>
      </c>
      <c r="G23" s="67" t="s">
        <v>10</v>
      </c>
      <c r="H23" s="67" t="s">
        <v>11</v>
      </c>
      <c r="I23" s="89" t="s">
        <v>12</v>
      </c>
      <c r="J23" s="89" t="s">
        <v>88</v>
      </c>
      <c r="K23" s="89" t="s">
        <v>68</v>
      </c>
      <c r="L23" s="89" t="s">
        <v>89</v>
      </c>
      <c r="M23" s="88" t="s">
        <v>77</v>
      </c>
      <c r="N23" s="371"/>
    </row>
    <row r="24" spans="1:14" ht="29.25" customHeight="1" thickTop="1" x14ac:dyDescent="0.15">
      <c r="A24" s="381" t="s">
        <v>153</v>
      </c>
      <c r="B24" s="399" t="s">
        <v>148</v>
      </c>
      <c r="C24" s="227" t="s">
        <v>5</v>
      </c>
      <c r="D24" s="296">
        <v>345</v>
      </c>
      <c r="E24" s="297">
        <f>728+922</f>
        <v>1650</v>
      </c>
      <c r="F24" s="298">
        <v>439</v>
      </c>
      <c r="G24" s="299">
        <v>667</v>
      </c>
      <c r="H24" s="299">
        <v>840</v>
      </c>
      <c r="I24" s="300">
        <f>771+2932</f>
        <v>3703</v>
      </c>
      <c r="J24" s="300">
        <f>784+2545</f>
        <v>3329</v>
      </c>
      <c r="K24" s="300">
        <v>471</v>
      </c>
      <c r="L24" s="300">
        <v>105</v>
      </c>
      <c r="M24" s="300">
        <f>75+552</f>
        <v>627</v>
      </c>
      <c r="N24" s="264">
        <f>SUM(D24:M24)</f>
        <v>12176</v>
      </c>
    </row>
    <row r="25" spans="1:14" ht="29.25" customHeight="1" thickBot="1" x14ac:dyDescent="0.2">
      <c r="A25" s="381"/>
      <c r="B25" s="384"/>
      <c r="C25" s="233" t="s">
        <v>6</v>
      </c>
      <c r="D25" s="301">
        <v>4</v>
      </c>
      <c r="E25" s="302">
        <v>0</v>
      </c>
      <c r="F25" s="302">
        <v>2</v>
      </c>
      <c r="G25" s="303">
        <v>1</v>
      </c>
      <c r="H25" s="303">
        <v>4</v>
      </c>
      <c r="I25" s="304">
        <v>0</v>
      </c>
      <c r="J25" s="304">
        <v>0</v>
      </c>
      <c r="K25" s="304">
        <v>3</v>
      </c>
      <c r="L25" s="304">
        <v>1</v>
      </c>
      <c r="M25" s="304">
        <v>1</v>
      </c>
      <c r="N25" s="265">
        <f t="shared" ref="N25:N31" si="0">SUM(D25:M25)</f>
        <v>16</v>
      </c>
    </row>
    <row r="26" spans="1:14" ht="29.25" customHeight="1" thickTop="1" x14ac:dyDescent="0.15">
      <c r="A26" s="381"/>
      <c r="B26" s="383" t="s">
        <v>149</v>
      </c>
      <c r="C26" s="238" t="s">
        <v>5</v>
      </c>
      <c r="D26" s="305">
        <v>405</v>
      </c>
      <c r="E26" s="306">
        <f>1031+1275</f>
        <v>2306</v>
      </c>
      <c r="F26" s="307">
        <v>826</v>
      </c>
      <c r="G26" s="308">
        <v>616</v>
      </c>
      <c r="H26" s="308">
        <v>587</v>
      </c>
      <c r="I26" s="309">
        <f>1313+338</f>
        <v>1651</v>
      </c>
      <c r="J26" s="309">
        <f>2033+390</f>
        <v>2423</v>
      </c>
      <c r="K26" s="309">
        <v>226</v>
      </c>
      <c r="L26" s="309">
        <v>103</v>
      </c>
      <c r="M26" s="309">
        <f>100+285</f>
        <v>385</v>
      </c>
      <c r="N26" s="266">
        <f t="shared" si="0"/>
        <v>9528</v>
      </c>
    </row>
    <row r="27" spans="1:14" ht="29.25" customHeight="1" thickBot="1" x14ac:dyDescent="0.2">
      <c r="A27" s="381"/>
      <c r="B27" s="384"/>
      <c r="C27" s="233" t="s">
        <v>6</v>
      </c>
      <c r="D27" s="301">
        <v>2</v>
      </c>
      <c r="E27" s="302">
        <v>0</v>
      </c>
      <c r="F27" s="310">
        <v>4</v>
      </c>
      <c r="G27" s="303">
        <v>1</v>
      </c>
      <c r="H27" s="303">
        <v>0</v>
      </c>
      <c r="I27" s="304">
        <v>0</v>
      </c>
      <c r="J27" s="304">
        <f>1+1</f>
        <v>2</v>
      </c>
      <c r="K27" s="304">
        <v>1</v>
      </c>
      <c r="L27" s="304">
        <v>0</v>
      </c>
      <c r="M27" s="304">
        <v>1</v>
      </c>
      <c r="N27" s="267">
        <f t="shared" si="0"/>
        <v>11</v>
      </c>
    </row>
    <row r="28" spans="1:14" ht="29.25" customHeight="1" thickTop="1" x14ac:dyDescent="0.15">
      <c r="A28" s="398"/>
      <c r="B28" s="383" t="s">
        <v>150</v>
      </c>
      <c r="C28" s="238" t="s">
        <v>5</v>
      </c>
      <c r="D28" s="305">
        <v>571</v>
      </c>
      <c r="E28" s="306">
        <f>1730+1280</f>
        <v>3010</v>
      </c>
      <c r="F28" s="307">
        <v>1224</v>
      </c>
      <c r="G28" s="308">
        <v>766</v>
      </c>
      <c r="H28" s="308">
        <v>911</v>
      </c>
      <c r="I28" s="309">
        <f>2044+634</f>
        <v>2678</v>
      </c>
      <c r="J28" s="309">
        <f>2484+548</f>
        <v>3032</v>
      </c>
      <c r="K28" s="309">
        <v>301</v>
      </c>
      <c r="L28" s="309">
        <v>138</v>
      </c>
      <c r="M28" s="309">
        <f>81+531</f>
        <v>612</v>
      </c>
      <c r="N28" s="266">
        <f t="shared" si="0"/>
        <v>13243</v>
      </c>
    </row>
    <row r="29" spans="1:14" ht="29.25" customHeight="1" thickBot="1" x14ac:dyDescent="0.2">
      <c r="A29" s="398"/>
      <c r="B29" s="385"/>
      <c r="C29" s="245" t="s">
        <v>6</v>
      </c>
      <c r="D29" s="311">
        <v>9</v>
      </c>
      <c r="E29" s="312">
        <v>4</v>
      </c>
      <c r="F29" s="312">
        <v>3</v>
      </c>
      <c r="G29" s="313">
        <v>2</v>
      </c>
      <c r="H29" s="313">
        <v>1</v>
      </c>
      <c r="I29" s="314">
        <v>0</v>
      </c>
      <c r="J29" s="314">
        <f>2+2</f>
        <v>4</v>
      </c>
      <c r="K29" s="314">
        <v>0</v>
      </c>
      <c r="L29" s="314">
        <v>2</v>
      </c>
      <c r="M29" s="314">
        <v>0</v>
      </c>
      <c r="N29" s="265">
        <f t="shared" si="0"/>
        <v>25</v>
      </c>
    </row>
    <row r="30" spans="1:14" ht="25.5" customHeight="1" x14ac:dyDescent="0.15">
      <c r="A30" s="386" t="s">
        <v>52</v>
      </c>
      <c r="B30" s="387"/>
      <c r="C30" s="388"/>
      <c r="D30" s="37">
        <f>D24+D26+D28</f>
        <v>1321</v>
      </c>
      <c r="E30" s="38">
        <f>E24+E26+E28</f>
        <v>6966</v>
      </c>
      <c r="F30" s="39">
        <f>F24+F26+F28</f>
        <v>2489</v>
      </c>
      <c r="G30" s="39">
        <f t="shared" ref="D30:M31" si="1">G24+G26+G28</f>
        <v>2049</v>
      </c>
      <c r="H30" s="39">
        <f t="shared" si="1"/>
        <v>2338</v>
      </c>
      <c r="I30" s="268">
        <f>I24+I26+I28</f>
        <v>8032</v>
      </c>
      <c r="J30" s="268">
        <f>J24+J26+J28</f>
        <v>8784</v>
      </c>
      <c r="K30" s="268">
        <f>K24+K26+K28</f>
        <v>998</v>
      </c>
      <c r="L30" s="268">
        <f>L24+L26+L28</f>
        <v>346</v>
      </c>
      <c r="M30" s="268">
        <f>M24+M26+M28</f>
        <v>1624</v>
      </c>
      <c r="N30" s="269">
        <f t="shared" si="0"/>
        <v>34947</v>
      </c>
    </row>
    <row r="31" spans="1:14" ht="25.5" customHeight="1" thickBot="1" x14ac:dyDescent="0.2">
      <c r="A31" s="389"/>
      <c r="B31" s="390"/>
      <c r="C31" s="391"/>
      <c r="D31" s="42">
        <f t="shared" si="1"/>
        <v>15</v>
      </c>
      <c r="E31" s="43">
        <f t="shared" si="1"/>
        <v>4</v>
      </c>
      <c r="F31" s="43">
        <f t="shared" si="1"/>
        <v>9</v>
      </c>
      <c r="G31" s="43">
        <f>G25+G27+G29</f>
        <v>4</v>
      </c>
      <c r="H31" s="43">
        <f>H25+H27+H29</f>
        <v>5</v>
      </c>
      <c r="I31" s="44">
        <f t="shared" si="1"/>
        <v>0</v>
      </c>
      <c r="J31" s="44">
        <f t="shared" si="1"/>
        <v>6</v>
      </c>
      <c r="K31" s="44">
        <f t="shared" si="1"/>
        <v>4</v>
      </c>
      <c r="L31" s="44">
        <f t="shared" si="1"/>
        <v>3</v>
      </c>
      <c r="M31" s="44">
        <f t="shared" si="1"/>
        <v>2</v>
      </c>
      <c r="N31" s="270">
        <f t="shared" si="0"/>
        <v>52</v>
      </c>
    </row>
    <row r="32" spans="1:14" ht="25.5" customHeight="1" thickBot="1" x14ac:dyDescent="0.2">
      <c r="A32" s="392" t="s">
        <v>98</v>
      </c>
      <c r="B32" s="393"/>
      <c r="C32" s="394"/>
      <c r="D32" s="119">
        <f t="shared" ref="D32:N32" si="2">D31/D30</f>
        <v>1.1355034065102196E-2</v>
      </c>
      <c r="E32" s="120">
        <f t="shared" si="2"/>
        <v>5.7421762848119441E-4</v>
      </c>
      <c r="F32" s="120">
        <f t="shared" si="2"/>
        <v>3.6159100040176776E-3</v>
      </c>
      <c r="G32" s="120">
        <f t="shared" si="2"/>
        <v>1.9521717911176184E-3</v>
      </c>
      <c r="H32" s="120">
        <f t="shared" si="2"/>
        <v>2.1385799828913601E-3</v>
      </c>
      <c r="I32" s="120">
        <f t="shared" si="2"/>
        <v>0</v>
      </c>
      <c r="J32" s="120">
        <f t="shared" si="2"/>
        <v>6.8306010928961749E-4</v>
      </c>
      <c r="K32" s="120">
        <f t="shared" si="2"/>
        <v>4.0080160320641279E-3</v>
      </c>
      <c r="L32" s="120">
        <f t="shared" si="2"/>
        <v>8.670520231213872E-3</v>
      </c>
      <c r="M32" s="121">
        <f t="shared" si="2"/>
        <v>1.2315270935960591E-3</v>
      </c>
      <c r="N32" s="122">
        <f t="shared" si="2"/>
        <v>1.4879674936332161E-3</v>
      </c>
    </row>
    <row r="33" spans="1:19" ht="11.25" customHeight="1" x14ac:dyDescent="0.15">
      <c r="A33" s="286"/>
      <c r="B33" s="286"/>
      <c r="C33" s="286"/>
      <c r="D33" s="287"/>
      <c r="E33" s="255"/>
      <c r="F33" s="255"/>
      <c r="G33" s="255"/>
      <c r="H33" s="255"/>
      <c r="I33" s="255"/>
      <c r="J33" s="255"/>
      <c r="K33" s="255"/>
      <c r="L33" s="255"/>
      <c r="M33" s="255"/>
      <c r="N33" s="256"/>
    </row>
    <row r="34" spans="1:19" ht="25.5" customHeight="1" thickBot="1" x14ac:dyDescent="0.2">
      <c r="A34" s="288" t="s">
        <v>168</v>
      </c>
      <c r="B34" s="282"/>
      <c r="C34" s="282"/>
      <c r="D34" s="283"/>
      <c r="E34" s="284"/>
      <c r="F34" s="284"/>
      <c r="G34" s="284"/>
      <c r="H34" s="284"/>
      <c r="I34" s="284"/>
      <c r="J34" s="284"/>
      <c r="K34" s="284"/>
      <c r="L34" s="284"/>
      <c r="M34" s="284"/>
      <c r="N34" s="285"/>
    </row>
    <row r="35" spans="1:19" ht="16.5" customHeight="1" x14ac:dyDescent="0.15">
      <c r="A35" s="364" t="s">
        <v>3</v>
      </c>
      <c r="B35" s="368" t="s">
        <v>0</v>
      </c>
      <c r="C35" s="354" t="s">
        <v>1</v>
      </c>
      <c r="D35" s="357" t="s">
        <v>14</v>
      </c>
      <c r="E35" s="349"/>
      <c r="F35" s="349"/>
      <c r="G35" s="350"/>
      <c r="H35" s="346" t="s">
        <v>15</v>
      </c>
      <c r="I35" s="257"/>
      <c r="J35" s="257"/>
      <c r="K35" s="257"/>
      <c r="L35" s="257"/>
      <c r="M35" s="257"/>
      <c r="N35" s="356"/>
    </row>
    <row r="36" spans="1:19" ht="16.5" customHeight="1" thickBot="1" x14ac:dyDescent="0.2">
      <c r="A36" s="365"/>
      <c r="B36" s="369"/>
      <c r="C36" s="355"/>
      <c r="D36" s="263" t="s">
        <v>144</v>
      </c>
      <c r="E36" s="67" t="s">
        <v>145</v>
      </c>
      <c r="F36" s="67" t="s">
        <v>146</v>
      </c>
      <c r="G36" s="68" t="s">
        <v>147</v>
      </c>
      <c r="H36" s="358"/>
      <c r="I36" s="258"/>
      <c r="J36" s="258"/>
      <c r="K36" s="258"/>
      <c r="L36" s="258"/>
      <c r="M36" s="258"/>
      <c r="N36" s="356"/>
    </row>
    <row r="37" spans="1:19" ht="59.25" customHeight="1" thickTop="1" thickBot="1" x14ac:dyDescent="0.2">
      <c r="A37" s="351" t="s">
        <v>154</v>
      </c>
      <c r="B37" s="330" t="s">
        <v>148</v>
      </c>
      <c r="C37" s="331" t="s">
        <v>151</v>
      </c>
      <c r="D37" s="332">
        <v>174</v>
      </c>
      <c r="E37" s="333">
        <v>43</v>
      </c>
      <c r="F37" s="334">
        <v>179</v>
      </c>
      <c r="G37" s="335">
        <v>115</v>
      </c>
      <c r="H37" s="336">
        <f>SUM(D37:G37)</f>
        <v>511</v>
      </c>
      <c r="I37" s="258"/>
      <c r="J37" s="258"/>
      <c r="K37" s="58"/>
      <c r="L37" s="258"/>
      <c r="M37" s="258"/>
      <c r="N37" s="254"/>
    </row>
    <row r="38" spans="1:19" ht="59.25" customHeight="1" thickTop="1" thickBot="1" x14ac:dyDescent="0.2">
      <c r="A38" s="352"/>
      <c r="B38" s="330" t="s">
        <v>149</v>
      </c>
      <c r="C38" s="331" t="s">
        <v>152</v>
      </c>
      <c r="D38" s="337">
        <v>196</v>
      </c>
      <c r="E38" s="334">
        <v>64</v>
      </c>
      <c r="F38" s="334">
        <v>81</v>
      </c>
      <c r="G38" s="335">
        <v>112</v>
      </c>
      <c r="H38" s="336">
        <f>SUM(D38:G38)</f>
        <v>453</v>
      </c>
      <c r="I38" s="258"/>
      <c r="K38" s="258"/>
      <c r="L38" s="258"/>
      <c r="M38" s="258"/>
      <c r="N38" s="254"/>
    </row>
    <row r="39" spans="1:19" ht="59.25" customHeight="1" thickTop="1" thickBot="1" x14ac:dyDescent="0.2">
      <c r="A39" s="353"/>
      <c r="B39" s="330" t="s">
        <v>150</v>
      </c>
      <c r="C39" s="331" t="s">
        <v>152</v>
      </c>
      <c r="D39" s="338">
        <v>251</v>
      </c>
      <c r="E39" s="334">
        <v>51</v>
      </c>
      <c r="F39" s="334">
        <v>132</v>
      </c>
      <c r="G39" s="335">
        <v>142</v>
      </c>
      <c r="H39" s="336">
        <f>SUM(D39:G39)</f>
        <v>576</v>
      </c>
      <c r="I39" s="258"/>
      <c r="J39" s="258"/>
      <c r="K39" s="258"/>
      <c r="L39" s="258"/>
      <c r="M39" s="258"/>
      <c r="N39" s="254"/>
    </row>
    <row r="40" spans="1:19" ht="28.5" customHeight="1" thickTop="1" thickBot="1" x14ac:dyDescent="0.2">
      <c r="A40" s="359" t="s">
        <v>38</v>
      </c>
      <c r="B40" s="360"/>
      <c r="C40" s="361"/>
      <c r="D40" s="339">
        <f>D37+D38+D39</f>
        <v>621</v>
      </c>
      <c r="E40" s="340">
        <f>E37+E38+E39</f>
        <v>158</v>
      </c>
      <c r="F40" s="340">
        <f>F37+F38+F39</f>
        <v>392</v>
      </c>
      <c r="G40" s="341">
        <f>G37+G38+G39</f>
        <v>369</v>
      </c>
      <c r="H40" s="342">
        <f>H37+H38+H39</f>
        <v>1540</v>
      </c>
      <c r="I40" s="258"/>
      <c r="J40" s="258"/>
      <c r="K40" s="258"/>
      <c r="L40" s="258"/>
      <c r="M40" s="258"/>
      <c r="N40" s="254"/>
    </row>
    <row r="41" spans="1:19" ht="9.75" customHeight="1" x14ac:dyDescent="0.15">
      <c r="A41" s="289"/>
      <c r="B41" s="289"/>
      <c r="C41" s="289"/>
      <c r="D41" s="290"/>
      <c r="E41" s="291"/>
      <c r="F41" s="291"/>
      <c r="G41" s="291"/>
      <c r="H41" s="291"/>
      <c r="I41" s="291"/>
      <c r="J41" s="291"/>
      <c r="K41" s="291"/>
      <c r="L41" s="291"/>
      <c r="M41" s="291"/>
      <c r="N41" s="259"/>
      <c r="S41" s="58"/>
    </row>
    <row r="42" spans="1:19" ht="25.5" customHeight="1" thickBot="1" x14ac:dyDescent="0.2">
      <c r="A42" s="292" t="s">
        <v>169</v>
      </c>
      <c r="B42" s="289"/>
      <c r="C42" s="289"/>
      <c r="D42" s="290"/>
      <c r="E42" s="291"/>
      <c r="F42" s="291"/>
      <c r="G42" s="291"/>
      <c r="H42" s="291"/>
      <c r="I42" s="291"/>
      <c r="J42" s="291"/>
      <c r="K42" s="291"/>
      <c r="L42" s="291"/>
      <c r="M42" s="291"/>
      <c r="N42" s="259"/>
      <c r="S42" s="58"/>
    </row>
    <row r="43" spans="1:19" ht="15" customHeight="1" x14ac:dyDescent="0.15">
      <c r="A43" s="376" t="s">
        <v>3</v>
      </c>
      <c r="B43" s="378" t="s">
        <v>0</v>
      </c>
      <c r="C43" s="380" t="s">
        <v>1</v>
      </c>
      <c r="D43" s="348" t="s">
        <v>40</v>
      </c>
      <c r="E43" s="349"/>
      <c r="F43" s="349"/>
      <c r="G43" s="349"/>
      <c r="H43" s="349"/>
      <c r="I43" s="349"/>
      <c r="J43" s="349"/>
      <c r="K43" s="349"/>
      <c r="L43" s="350"/>
      <c r="M43" s="346" t="s">
        <v>41</v>
      </c>
      <c r="N43" s="362"/>
    </row>
    <row r="44" spans="1:19" ht="15" customHeight="1" thickBot="1" x14ac:dyDescent="0.2">
      <c r="A44" s="377"/>
      <c r="B44" s="379"/>
      <c r="C44" s="370"/>
      <c r="D44" s="69" t="s">
        <v>42</v>
      </c>
      <c r="E44" s="70" t="s">
        <v>43</v>
      </c>
      <c r="F44" s="70" t="s">
        <v>44</v>
      </c>
      <c r="G44" s="70" t="s">
        <v>45</v>
      </c>
      <c r="H44" s="70" t="s">
        <v>46</v>
      </c>
      <c r="I44" s="96" t="s">
        <v>93</v>
      </c>
      <c r="J44" s="70" t="s">
        <v>78</v>
      </c>
      <c r="K44" s="70" t="s">
        <v>79</v>
      </c>
      <c r="L44" s="96" t="s">
        <v>80</v>
      </c>
      <c r="M44" s="347"/>
      <c r="N44" s="363"/>
    </row>
    <row r="45" spans="1:19" ht="49.5" customHeight="1" thickTop="1" thickBot="1" x14ac:dyDescent="0.2">
      <c r="A45" s="381" t="s">
        <v>155</v>
      </c>
      <c r="B45" s="19" t="s">
        <v>94</v>
      </c>
      <c r="C45" s="46" t="s">
        <v>50</v>
      </c>
      <c r="D45" s="315">
        <f>285+77</f>
        <v>362</v>
      </c>
      <c r="E45" s="316">
        <f>151+85</f>
        <v>236</v>
      </c>
      <c r="F45" s="316">
        <f>114+13</f>
        <v>127</v>
      </c>
      <c r="G45" s="317">
        <v>30</v>
      </c>
      <c r="H45" s="317">
        <f>33+16</f>
        <v>49</v>
      </c>
      <c r="I45" s="318">
        <f>31+30</f>
        <v>61</v>
      </c>
      <c r="J45" s="318">
        <f>48+41</f>
        <v>89</v>
      </c>
      <c r="K45" s="318">
        <f>45+33</f>
        <v>78</v>
      </c>
      <c r="L45" s="318">
        <f>51+53+35</f>
        <v>139</v>
      </c>
      <c r="M45" s="271">
        <f>SUM(C45:L45)</f>
        <v>1171</v>
      </c>
      <c r="N45" s="260"/>
    </row>
    <row r="46" spans="1:19" ht="49.5" customHeight="1" x14ac:dyDescent="0.15">
      <c r="A46" s="381"/>
      <c r="B46" s="206" t="s">
        <v>95</v>
      </c>
      <c r="C46" s="207" t="s">
        <v>50</v>
      </c>
      <c r="D46" s="319">
        <f>32+23</f>
        <v>55</v>
      </c>
      <c r="E46" s="320">
        <f>41+58</f>
        <v>99</v>
      </c>
      <c r="F46" s="321">
        <v>38</v>
      </c>
      <c r="G46" s="321">
        <v>16</v>
      </c>
      <c r="H46" s="321">
        <f>4+44</f>
        <v>48</v>
      </c>
      <c r="I46" s="322">
        <f>22+12</f>
        <v>34</v>
      </c>
      <c r="J46" s="322">
        <f>3+2</f>
        <v>5</v>
      </c>
      <c r="K46" s="322">
        <f>18+10</f>
        <v>28</v>
      </c>
      <c r="L46" s="322">
        <f>13+12+7</f>
        <v>32</v>
      </c>
      <c r="M46" s="272">
        <f>SUM(C46:L46)</f>
        <v>355</v>
      </c>
      <c r="N46" s="260"/>
    </row>
    <row r="47" spans="1:19" ht="49.5" customHeight="1" thickBot="1" x14ac:dyDescent="0.2">
      <c r="A47" s="382"/>
      <c r="B47" s="212" t="s">
        <v>96</v>
      </c>
      <c r="C47" s="213" t="s">
        <v>50</v>
      </c>
      <c r="D47" s="323">
        <f>126+92</f>
        <v>218</v>
      </c>
      <c r="E47" s="324">
        <f>18+23</f>
        <v>41</v>
      </c>
      <c r="F47" s="325">
        <f>7+19</f>
        <v>26</v>
      </c>
      <c r="G47" s="325">
        <v>32</v>
      </c>
      <c r="H47" s="324">
        <f>15+25</f>
        <v>40</v>
      </c>
      <c r="I47" s="325">
        <f>32+36</f>
        <v>68</v>
      </c>
      <c r="J47" s="326">
        <f>3+21</f>
        <v>24</v>
      </c>
      <c r="K47" s="326">
        <f>2+15</f>
        <v>17</v>
      </c>
      <c r="L47" s="326">
        <f>16+17+23</f>
        <v>56</v>
      </c>
      <c r="M47" s="273">
        <f>SUM(C47:L47)</f>
        <v>522</v>
      </c>
      <c r="N47" s="260"/>
    </row>
    <row r="48" spans="1:19" ht="49.5" customHeight="1" thickTop="1" thickBot="1" x14ac:dyDescent="0.2">
      <c r="A48" s="52" t="s">
        <v>156</v>
      </c>
      <c r="B48" s="218" t="s">
        <v>62</v>
      </c>
      <c r="C48" s="219" t="s">
        <v>50</v>
      </c>
      <c r="D48" s="327">
        <v>95</v>
      </c>
      <c r="E48" s="328">
        <v>57</v>
      </c>
      <c r="F48" s="328">
        <v>32</v>
      </c>
      <c r="G48" s="328">
        <v>36</v>
      </c>
      <c r="H48" s="328">
        <v>14</v>
      </c>
      <c r="I48" s="329">
        <v>20</v>
      </c>
      <c r="J48" s="329">
        <v>9</v>
      </c>
      <c r="K48" s="329">
        <v>11</v>
      </c>
      <c r="L48" s="329">
        <v>51</v>
      </c>
      <c r="M48" s="274">
        <f>SUM(C48:L48)</f>
        <v>325</v>
      </c>
      <c r="N48" s="260"/>
    </row>
    <row r="49" spans="1:15" ht="31.5" hidden="1" customHeight="1" thickBot="1" x14ac:dyDescent="0.2">
      <c r="A49" s="395" t="s">
        <v>52</v>
      </c>
      <c r="B49" s="396"/>
      <c r="C49" s="397"/>
      <c r="D49" s="275">
        <f t="shared" ref="D49:L49" si="3">SUM(D45:D48)</f>
        <v>730</v>
      </c>
      <c r="E49" s="276">
        <f t="shared" si="3"/>
        <v>433</v>
      </c>
      <c r="F49" s="276">
        <f t="shared" si="3"/>
        <v>223</v>
      </c>
      <c r="G49" s="276">
        <f t="shared" si="3"/>
        <v>114</v>
      </c>
      <c r="H49" s="276">
        <f t="shared" si="3"/>
        <v>151</v>
      </c>
      <c r="I49" s="276">
        <f t="shared" si="3"/>
        <v>183</v>
      </c>
      <c r="J49" s="277">
        <f t="shared" si="3"/>
        <v>127</v>
      </c>
      <c r="K49" s="277">
        <f t="shared" si="3"/>
        <v>134</v>
      </c>
      <c r="L49" s="277">
        <f t="shared" si="3"/>
        <v>278</v>
      </c>
      <c r="M49" s="278">
        <f>SUM(M45:M48)</f>
        <v>2373</v>
      </c>
      <c r="N49" s="261">
        <f>SUM(N45:N48)</f>
        <v>0</v>
      </c>
    </row>
    <row r="50" spans="1:15" ht="30" customHeight="1" thickBot="1" x14ac:dyDescent="0.2">
      <c r="A50" s="373" t="s">
        <v>118</v>
      </c>
      <c r="B50" s="374"/>
      <c r="C50" s="375"/>
      <c r="D50" s="279">
        <f t="shared" ref="D50:L50" si="4">SUM(D46:D48)</f>
        <v>368</v>
      </c>
      <c r="E50" s="280">
        <f t="shared" si="4"/>
        <v>197</v>
      </c>
      <c r="F50" s="280">
        <f t="shared" si="4"/>
        <v>96</v>
      </c>
      <c r="G50" s="280">
        <f t="shared" si="4"/>
        <v>84</v>
      </c>
      <c r="H50" s="280">
        <f t="shared" si="4"/>
        <v>102</v>
      </c>
      <c r="I50" s="280">
        <f t="shared" si="4"/>
        <v>122</v>
      </c>
      <c r="J50" s="280">
        <f t="shared" si="4"/>
        <v>38</v>
      </c>
      <c r="K50" s="280">
        <f t="shared" si="4"/>
        <v>56</v>
      </c>
      <c r="L50" s="280">
        <f t="shared" si="4"/>
        <v>139</v>
      </c>
      <c r="M50" s="281">
        <f>SUM(M46:M48)</f>
        <v>1202</v>
      </c>
      <c r="N50" s="262"/>
    </row>
    <row r="51" spans="1:15" ht="19.5" customHeight="1" x14ac:dyDescent="0.15">
      <c r="A51" s="17"/>
      <c r="B51" s="205" t="s">
        <v>142</v>
      </c>
      <c r="C51" s="115"/>
      <c r="D51" s="115"/>
      <c r="E51" s="115"/>
      <c r="F51" s="115"/>
      <c r="G51" s="115"/>
      <c r="H51" s="115"/>
    </row>
    <row r="52" spans="1:15" ht="19.5" customHeight="1" x14ac:dyDescent="0.15">
      <c r="B52" s="205"/>
      <c r="C52" s="116"/>
      <c r="D52" s="116"/>
      <c r="E52" s="115"/>
      <c r="F52" s="115"/>
      <c r="G52" s="118"/>
      <c r="H52" s="116"/>
      <c r="I52" s="115"/>
    </row>
    <row r="53" spans="1:15" ht="15.75" customHeight="1" x14ac:dyDescent="0.15">
      <c r="A53" s="115"/>
      <c r="B53" s="115"/>
      <c r="C53" s="115"/>
      <c r="D53" s="115"/>
      <c r="E53" s="115"/>
      <c r="F53" s="115"/>
      <c r="G53" s="115"/>
      <c r="H53" s="115"/>
      <c r="I53" s="115"/>
      <c r="J53" s="115"/>
      <c r="K53" s="115"/>
      <c r="L53" s="115"/>
      <c r="M53" s="115"/>
      <c r="N53" s="115"/>
      <c r="O53" s="115"/>
    </row>
    <row r="54" spans="1:15" ht="15.75" customHeight="1" x14ac:dyDescent="0.15">
      <c r="B54" s="115"/>
      <c r="C54" s="115"/>
      <c r="D54" s="115"/>
      <c r="E54" s="115"/>
      <c r="F54" s="115"/>
      <c r="J54" s="115"/>
      <c r="K54" s="115"/>
      <c r="L54" s="115"/>
      <c r="M54" s="115"/>
      <c r="N54" s="115"/>
    </row>
    <row r="55" spans="1:15" ht="15.75" customHeight="1" x14ac:dyDescent="0.15">
      <c r="B55" s="115"/>
      <c r="C55" s="115"/>
      <c r="D55" s="115"/>
      <c r="E55" s="115"/>
      <c r="F55" s="123"/>
      <c r="G55" s="115"/>
      <c r="H55" s="115"/>
      <c r="I55" s="115"/>
      <c r="J55" s="115"/>
      <c r="K55" s="115"/>
      <c r="L55" s="115"/>
      <c r="M55" s="115"/>
      <c r="N55" s="115"/>
    </row>
    <row r="56" spans="1:15" ht="15.75" customHeight="1" x14ac:dyDescent="0.15">
      <c r="B56" s="115"/>
      <c r="C56" s="115"/>
      <c r="D56" s="117"/>
      <c r="E56" s="117"/>
      <c r="F56" s="117"/>
      <c r="G56" s="115"/>
      <c r="H56" s="115"/>
      <c r="I56" s="115"/>
      <c r="J56" s="115"/>
      <c r="K56" s="115"/>
      <c r="L56" s="115"/>
      <c r="M56" s="115"/>
      <c r="N56" s="115"/>
    </row>
    <row r="57" spans="1:15" ht="15.75" customHeight="1" x14ac:dyDescent="0.15">
      <c r="B57" s="115"/>
      <c r="C57" s="115"/>
      <c r="D57" s="115"/>
      <c r="E57" s="115"/>
      <c r="F57" s="115"/>
      <c r="G57" s="115"/>
      <c r="H57" s="115"/>
      <c r="I57" s="115"/>
      <c r="J57" s="115"/>
      <c r="K57" s="115"/>
      <c r="L57" s="115"/>
      <c r="M57" s="115"/>
      <c r="N57" s="115"/>
    </row>
    <row r="58" spans="1:15" ht="15.75" customHeight="1" x14ac:dyDescent="0.15">
      <c r="B58" s="115"/>
      <c r="C58" s="115"/>
      <c r="D58" s="115"/>
      <c r="E58" s="115"/>
      <c r="F58" s="115"/>
      <c r="G58" s="115"/>
      <c r="H58" s="115"/>
      <c r="I58" s="115"/>
      <c r="J58" s="115"/>
      <c r="K58" s="115"/>
      <c r="L58" s="115"/>
      <c r="M58" s="115"/>
      <c r="N58" s="115"/>
    </row>
    <row r="59" spans="1:15" x14ac:dyDescent="0.15">
      <c r="I59" s="115"/>
      <c r="J59" s="115"/>
      <c r="K59" s="115"/>
      <c r="L59" s="115"/>
      <c r="M59" s="115"/>
      <c r="N59" s="115"/>
    </row>
    <row r="60" spans="1:15" x14ac:dyDescent="0.15">
      <c r="I60" s="115"/>
      <c r="J60" s="115"/>
      <c r="K60" s="115"/>
      <c r="L60" s="115"/>
      <c r="M60" s="115"/>
      <c r="N60" s="115"/>
    </row>
    <row r="61" spans="1:15" x14ac:dyDescent="0.15">
      <c r="I61" s="115"/>
      <c r="J61" s="115"/>
      <c r="K61" s="115"/>
      <c r="L61" s="115"/>
      <c r="M61" s="115"/>
      <c r="N61" s="115"/>
    </row>
    <row r="62" spans="1:15" x14ac:dyDescent="0.15">
      <c r="I62" s="115"/>
      <c r="J62" s="115"/>
      <c r="K62" s="115"/>
      <c r="L62" s="115"/>
      <c r="M62" s="115"/>
      <c r="N62" s="115"/>
    </row>
    <row r="63" spans="1:15" x14ac:dyDescent="0.15">
      <c r="I63" s="115"/>
      <c r="J63" s="115"/>
      <c r="K63" s="115"/>
      <c r="L63" s="115"/>
      <c r="M63" s="115"/>
      <c r="N63" s="115"/>
    </row>
    <row r="64" spans="1:15" x14ac:dyDescent="0.15">
      <c r="I64" s="115"/>
      <c r="J64" s="115"/>
      <c r="K64" s="115"/>
      <c r="L64" s="115"/>
      <c r="M64" s="115"/>
      <c r="N64" s="115"/>
    </row>
    <row r="65" spans="9:14" x14ac:dyDescent="0.15">
      <c r="I65" s="115"/>
      <c r="J65" s="115"/>
      <c r="K65" s="115"/>
      <c r="L65" s="115"/>
      <c r="M65" s="115"/>
      <c r="N65" s="115"/>
    </row>
  </sheetData>
  <mergeCells count="30">
    <mergeCell ref="B26:B27"/>
    <mergeCell ref="B28:B29"/>
    <mergeCell ref="A30:C31"/>
    <mergeCell ref="A32:C32"/>
    <mergeCell ref="A49:C49"/>
    <mergeCell ref="B35:B36"/>
    <mergeCell ref="A24:A29"/>
    <mergeCell ref="B24:B25"/>
    <mergeCell ref="A50:C50"/>
    <mergeCell ref="A43:A44"/>
    <mergeCell ref="B43:B44"/>
    <mergeCell ref="C43:C44"/>
    <mergeCell ref="A45:A47"/>
    <mergeCell ref="A1:N1"/>
    <mergeCell ref="A22:A23"/>
    <mergeCell ref="B22:B23"/>
    <mergeCell ref="C22:C23"/>
    <mergeCell ref="D22:M22"/>
    <mergeCell ref="N22:N23"/>
    <mergeCell ref="F5:H6"/>
    <mergeCell ref="M43:M44"/>
    <mergeCell ref="D43:L43"/>
    <mergeCell ref="A37:A39"/>
    <mergeCell ref="C35:C36"/>
    <mergeCell ref="N35:N36"/>
    <mergeCell ref="D35:G35"/>
    <mergeCell ref="H35:H36"/>
    <mergeCell ref="A40:C40"/>
    <mergeCell ref="N43:N44"/>
    <mergeCell ref="A35:A36"/>
  </mergeCells>
  <phoneticPr fontId="2"/>
  <printOptions horizontalCentered="1" verticalCentered="1"/>
  <pageMargins left="0" right="0" top="0.39370078740157483" bottom="0.39370078740157483" header="0.51181102362204722" footer="0.51181102362204722"/>
  <pageSetup paperSize="9" scale="64"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BreakPreview" topLeftCell="A22" zoomScale="75" zoomScaleNormal="75" zoomScaleSheetLayoutView="75" workbookViewId="0">
      <selection activeCell="M45" sqref="M45:M50"/>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54.75" customHeight="1" x14ac:dyDescent="0.15">
      <c r="A1" s="366" t="s">
        <v>99</v>
      </c>
      <c r="B1" s="367"/>
      <c r="C1" s="367"/>
      <c r="D1" s="367"/>
      <c r="E1" s="367"/>
      <c r="F1" s="367"/>
      <c r="G1" s="367"/>
      <c r="H1" s="367"/>
      <c r="I1" s="367"/>
      <c r="J1" s="367"/>
      <c r="K1" s="367"/>
      <c r="L1" s="367"/>
      <c r="M1" s="367"/>
      <c r="N1" s="367"/>
    </row>
    <row r="2" spans="1:14" ht="22.5" customHeight="1" x14ac:dyDescent="0.15">
      <c r="A2" s="16" t="s">
        <v>17</v>
      </c>
      <c r="B2" t="s">
        <v>143</v>
      </c>
      <c r="C2"/>
      <c r="D2"/>
      <c r="E2"/>
      <c r="F2"/>
      <c r="G2"/>
      <c r="N2" s="58"/>
    </row>
    <row r="3" spans="1:14" ht="22.5" customHeight="1" x14ac:dyDescent="0.15">
      <c r="A3" s="16" t="s">
        <v>19</v>
      </c>
      <c r="B3" t="s">
        <v>71</v>
      </c>
      <c r="C3"/>
      <c r="D3"/>
      <c r="E3"/>
      <c r="F3"/>
      <c r="G3"/>
      <c r="N3" s="58"/>
    </row>
    <row r="4" spans="1:14" ht="22.5" customHeight="1" x14ac:dyDescent="0.15">
      <c r="A4" s="16"/>
      <c r="B4" t="s">
        <v>69</v>
      </c>
      <c r="C4"/>
      <c r="D4"/>
      <c r="E4"/>
      <c r="F4"/>
      <c r="G4"/>
      <c r="N4" s="58"/>
    </row>
    <row r="5" spans="1:14" ht="22.5" customHeight="1" x14ac:dyDescent="0.15">
      <c r="A5" s="16" t="s">
        <v>22</v>
      </c>
      <c r="B5" t="s">
        <v>141</v>
      </c>
      <c r="C5"/>
      <c r="D5" s="79">
        <f>SUM(N19,N17,N15)</f>
        <v>35247</v>
      </c>
      <c r="E5" t="s">
        <v>25</v>
      </c>
      <c r="F5"/>
      <c r="G5"/>
      <c r="N5" s="58"/>
    </row>
    <row r="6" spans="1:14" ht="22.5" customHeight="1" x14ac:dyDescent="0.15">
      <c r="A6" s="16"/>
      <c r="B6" t="s">
        <v>36</v>
      </c>
      <c r="C6"/>
      <c r="D6" s="101">
        <f>SUM(N16,N18,N20)</f>
        <v>51</v>
      </c>
      <c r="E6" t="s">
        <v>25</v>
      </c>
      <c r="F6"/>
      <c r="G6" s="200"/>
      <c r="H6" s="113"/>
      <c r="I6" s="113"/>
      <c r="J6" s="113"/>
      <c r="K6" s="113"/>
      <c r="L6" s="113"/>
      <c r="M6" s="199"/>
      <c r="N6" s="58"/>
    </row>
    <row r="7" spans="1:14" ht="22.5" customHeight="1" x14ac:dyDescent="0.15">
      <c r="A7"/>
      <c r="B7"/>
      <c r="C7"/>
      <c r="E7" s="201" t="s">
        <v>83</v>
      </c>
      <c r="F7" s="114">
        <f>D6/D5</f>
        <v>1.4469316537577667E-3</v>
      </c>
      <c r="H7" s="113"/>
      <c r="I7" s="113"/>
      <c r="J7" s="113"/>
      <c r="K7" s="113"/>
      <c r="L7" s="113"/>
      <c r="N7" s="58"/>
    </row>
    <row r="8" spans="1:14" ht="15.75" customHeight="1" x14ac:dyDescent="0.15">
      <c r="A8"/>
      <c r="B8" t="s">
        <v>37</v>
      </c>
      <c r="C8"/>
      <c r="D8" t="s">
        <v>85</v>
      </c>
      <c r="E8"/>
      <c r="F8" s="102">
        <f>N28</f>
        <v>361</v>
      </c>
      <c r="G8" t="s">
        <v>29</v>
      </c>
      <c r="H8" s="1" t="s">
        <v>38</v>
      </c>
      <c r="N8" s="58"/>
    </row>
    <row r="9" spans="1:14" ht="15.75" customHeight="1" x14ac:dyDescent="0.15">
      <c r="A9"/>
      <c r="B9" t="s">
        <v>39</v>
      </c>
      <c r="C9"/>
      <c r="D9" t="s">
        <v>86</v>
      </c>
      <c r="E9"/>
      <c r="F9" s="102">
        <f>N29</f>
        <v>463</v>
      </c>
      <c r="G9" t="s">
        <v>29</v>
      </c>
      <c r="H9" s="79">
        <f>SUM(N28,N29,N30)</f>
        <v>1291</v>
      </c>
      <c r="I9" s="18" t="s">
        <v>29</v>
      </c>
      <c r="J9" s="18"/>
      <c r="K9" s="18">
        <f>SUM(D15:J15,D17:J17,D19:J19)</f>
        <v>32404</v>
      </c>
      <c r="L9" s="18">
        <f>SUM(K15:M15,K17:M17,K19:M19)</f>
        <v>2843</v>
      </c>
      <c r="M9" s="17"/>
      <c r="N9" s="58"/>
    </row>
    <row r="10" spans="1:14" ht="15.75" customHeight="1" x14ac:dyDescent="0.15">
      <c r="A10"/>
      <c r="B10"/>
      <c r="C10"/>
      <c r="D10" s="65" t="s">
        <v>67</v>
      </c>
      <c r="E10" s="65"/>
      <c r="F10" s="102">
        <f>N30</f>
        <v>467</v>
      </c>
      <c r="G10" s="65" t="s">
        <v>29</v>
      </c>
      <c r="K10" s="18">
        <f>SUM(D16:J16,D18:J18,D20:J20)</f>
        <v>34</v>
      </c>
      <c r="L10" s="18">
        <f>SUM(K16:M16,K18:M18,K20:M20)</f>
        <v>17</v>
      </c>
      <c r="N10" s="58"/>
    </row>
    <row r="11" spans="1:14" ht="15.75" customHeight="1" x14ac:dyDescent="0.15">
      <c r="A11" s="16" t="s">
        <v>66</v>
      </c>
      <c r="B11" t="s">
        <v>131</v>
      </c>
      <c r="E11" s="1" t="s">
        <v>87</v>
      </c>
      <c r="H11" s="18"/>
      <c r="I11" s="18"/>
      <c r="J11" s="18"/>
      <c r="K11" s="18"/>
      <c r="L11" s="18"/>
      <c r="M11" s="17"/>
      <c r="N11" s="58"/>
    </row>
    <row r="12" spans="1:14" ht="22.5" customHeight="1" thickBot="1" x14ac:dyDescent="0.2">
      <c r="A12"/>
      <c r="B12"/>
      <c r="C12"/>
      <c r="D12" s="65"/>
      <c r="E12" s="65"/>
      <c r="F12" s="80"/>
      <c r="G12" s="65"/>
      <c r="H12" s="18"/>
      <c r="I12" s="18"/>
      <c r="J12" s="18"/>
      <c r="K12" s="18"/>
      <c r="L12" s="18"/>
      <c r="M12" s="17"/>
      <c r="N12" s="58"/>
    </row>
    <row r="13" spans="1:14" ht="17.25" customHeight="1" x14ac:dyDescent="0.15">
      <c r="A13" s="364" t="s">
        <v>3</v>
      </c>
      <c r="B13" s="368" t="s">
        <v>0</v>
      </c>
      <c r="C13" s="354" t="s">
        <v>1</v>
      </c>
      <c r="D13" s="357" t="s">
        <v>14</v>
      </c>
      <c r="E13" s="349"/>
      <c r="F13" s="349"/>
      <c r="G13" s="349"/>
      <c r="H13" s="349"/>
      <c r="I13" s="349"/>
      <c r="J13" s="349"/>
      <c r="K13" s="349"/>
      <c r="L13" s="349"/>
      <c r="M13" s="350"/>
      <c r="N13" s="346" t="s">
        <v>15</v>
      </c>
    </row>
    <row r="14" spans="1:14" ht="18" customHeight="1" thickBot="1" x14ac:dyDescent="0.2">
      <c r="A14" s="365"/>
      <c r="B14" s="369"/>
      <c r="C14" s="370"/>
      <c r="D14" s="66" t="s">
        <v>7</v>
      </c>
      <c r="E14" s="67" t="s">
        <v>8</v>
      </c>
      <c r="F14" s="67" t="s">
        <v>9</v>
      </c>
      <c r="G14" s="67" t="s">
        <v>10</v>
      </c>
      <c r="H14" s="67" t="s">
        <v>11</v>
      </c>
      <c r="I14" s="89" t="s">
        <v>12</v>
      </c>
      <c r="J14" s="89" t="s">
        <v>88</v>
      </c>
      <c r="K14" s="89" t="s">
        <v>68</v>
      </c>
      <c r="L14" s="89" t="s">
        <v>89</v>
      </c>
      <c r="M14" s="88" t="s">
        <v>77</v>
      </c>
      <c r="N14" s="371"/>
    </row>
    <row r="15" spans="1:14" ht="29.25" customHeight="1" thickTop="1" x14ac:dyDescent="0.15">
      <c r="A15" s="381" t="s">
        <v>157</v>
      </c>
      <c r="B15" s="399" t="s">
        <v>90</v>
      </c>
      <c r="C15" s="227" t="s">
        <v>5</v>
      </c>
      <c r="D15" s="228">
        <v>316</v>
      </c>
      <c r="E15" s="229">
        <v>1524</v>
      </c>
      <c r="F15" s="230">
        <v>693</v>
      </c>
      <c r="G15" s="230">
        <v>565</v>
      </c>
      <c r="H15" s="230">
        <v>998</v>
      </c>
      <c r="I15" s="231">
        <v>3191</v>
      </c>
      <c r="J15" s="231">
        <v>3479</v>
      </c>
      <c r="K15" s="231">
        <v>331</v>
      </c>
      <c r="L15" s="231">
        <v>270</v>
      </c>
      <c r="M15" s="231">
        <v>710</v>
      </c>
      <c r="N15" s="232">
        <f t="shared" ref="N15:N22" si="0">SUM(D15:M15)</f>
        <v>12077</v>
      </c>
    </row>
    <row r="16" spans="1:14" ht="29.25" customHeight="1" thickBot="1" x14ac:dyDescent="0.2">
      <c r="A16" s="381"/>
      <c r="B16" s="384"/>
      <c r="C16" s="233" t="s">
        <v>6</v>
      </c>
      <c r="D16" s="234">
        <v>0</v>
      </c>
      <c r="E16" s="235">
        <v>0</v>
      </c>
      <c r="F16" s="235">
        <v>2</v>
      </c>
      <c r="G16" s="235">
        <v>0</v>
      </c>
      <c r="H16" s="235">
        <v>0</v>
      </c>
      <c r="I16" s="236">
        <v>0</v>
      </c>
      <c r="J16" s="236">
        <v>1</v>
      </c>
      <c r="K16" s="236">
        <v>2</v>
      </c>
      <c r="L16" s="236">
        <v>2</v>
      </c>
      <c r="M16" s="236">
        <v>1</v>
      </c>
      <c r="N16" s="237">
        <f t="shared" si="0"/>
        <v>8</v>
      </c>
    </row>
    <row r="17" spans="1:14" ht="29.25" customHeight="1" thickTop="1" x14ac:dyDescent="0.15">
      <c r="A17" s="381"/>
      <c r="B17" s="383" t="s">
        <v>91</v>
      </c>
      <c r="C17" s="238" t="s">
        <v>5</v>
      </c>
      <c r="D17" s="239">
        <v>518</v>
      </c>
      <c r="E17" s="240">
        <v>1763</v>
      </c>
      <c r="F17" s="241">
        <v>907</v>
      </c>
      <c r="G17" s="241">
        <v>498</v>
      </c>
      <c r="H17" s="241">
        <v>481</v>
      </c>
      <c r="I17" s="242">
        <v>1415</v>
      </c>
      <c r="J17" s="242">
        <v>1962</v>
      </c>
      <c r="K17" s="242">
        <v>187</v>
      </c>
      <c r="L17" s="242">
        <v>76</v>
      </c>
      <c r="M17" s="242">
        <v>284</v>
      </c>
      <c r="N17" s="243">
        <f t="shared" si="0"/>
        <v>8091</v>
      </c>
    </row>
    <row r="18" spans="1:14" ht="29.25" customHeight="1" thickBot="1" x14ac:dyDescent="0.2">
      <c r="A18" s="381"/>
      <c r="B18" s="384"/>
      <c r="C18" s="233" t="s">
        <v>6</v>
      </c>
      <c r="D18" s="234">
        <v>2</v>
      </c>
      <c r="E18" s="235">
        <v>5</v>
      </c>
      <c r="F18" s="235">
        <v>2</v>
      </c>
      <c r="G18" s="235">
        <v>0</v>
      </c>
      <c r="H18" s="235">
        <v>0</v>
      </c>
      <c r="I18" s="236">
        <v>1</v>
      </c>
      <c r="J18" s="236">
        <v>3</v>
      </c>
      <c r="K18" s="236">
        <v>1</v>
      </c>
      <c r="L18" s="236">
        <v>1</v>
      </c>
      <c r="M18" s="236">
        <v>0</v>
      </c>
      <c r="N18" s="244">
        <f t="shared" si="0"/>
        <v>15</v>
      </c>
    </row>
    <row r="19" spans="1:14" ht="29.25" customHeight="1" thickTop="1" x14ac:dyDescent="0.15">
      <c r="A19" s="398"/>
      <c r="B19" s="383" t="s">
        <v>92</v>
      </c>
      <c r="C19" s="238" t="s">
        <v>5</v>
      </c>
      <c r="D19" s="239">
        <v>921</v>
      </c>
      <c r="E19" s="240">
        <v>2789</v>
      </c>
      <c r="F19" s="241">
        <v>1859</v>
      </c>
      <c r="G19" s="241">
        <v>874</v>
      </c>
      <c r="H19" s="241">
        <v>1064</v>
      </c>
      <c r="I19" s="242">
        <v>3034</v>
      </c>
      <c r="J19" s="242">
        <v>3553</v>
      </c>
      <c r="K19" s="242">
        <v>273</v>
      </c>
      <c r="L19" s="242">
        <v>90</v>
      </c>
      <c r="M19" s="242">
        <v>622</v>
      </c>
      <c r="N19" s="243">
        <f t="shared" si="0"/>
        <v>15079</v>
      </c>
    </row>
    <row r="20" spans="1:14" ht="29.25" customHeight="1" thickBot="1" x14ac:dyDescent="0.2">
      <c r="A20" s="398"/>
      <c r="B20" s="385"/>
      <c r="C20" s="245" t="s">
        <v>6</v>
      </c>
      <c r="D20" s="246">
        <v>7</v>
      </c>
      <c r="E20" s="247">
        <v>0</v>
      </c>
      <c r="F20" s="247">
        <v>0</v>
      </c>
      <c r="G20" s="247">
        <v>5</v>
      </c>
      <c r="H20" s="247">
        <v>0</v>
      </c>
      <c r="I20" s="248">
        <v>1</v>
      </c>
      <c r="J20" s="248">
        <v>5</v>
      </c>
      <c r="K20" s="248">
        <v>5</v>
      </c>
      <c r="L20" s="248">
        <v>3</v>
      </c>
      <c r="M20" s="248">
        <v>2</v>
      </c>
      <c r="N20" s="237">
        <f t="shared" si="0"/>
        <v>28</v>
      </c>
    </row>
    <row r="21" spans="1:14" ht="25.5" customHeight="1" x14ac:dyDescent="0.15">
      <c r="A21" s="386" t="s">
        <v>52</v>
      </c>
      <c r="B21" s="387"/>
      <c r="C21" s="388"/>
      <c r="D21" s="37">
        <f t="shared" ref="D21:M22" si="1">D15+D17+D19</f>
        <v>1755</v>
      </c>
      <c r="E21" s="38">
        <f t="shared" si="1"/>
        <v>6076</v>
      </c>
      <c r="F21" s="39">
        <f t="shared" si="1"/>
        <v>3459</v>
      </c>
      <c r="G21" s="39">
        <f t="shared" si="1"/>
        <v>1937</v>
      </c>
      <c r="H21" s="39">
        <f t="shared" si="1"/>
        <v>2543</v>
      </c>
      <c r="I21" s="40">
        <f t="shared" si="1"/>
        <v>7640</v>
      </c>
      <c r="J21" s="40">
        <f t="shared" si="1"/>
        <v>8994</v>
      </c>
      <c r="K21" s="40">
        <f t="shared" si="1"/>
        <v>791</v>
      </c>
      <c r="L21" s="40">
        <f t="shared" si="1"/>
        <v>436</v>
      </c>
      <c r="M21" s="40">
        <f t="shared" si="1"/>
        <v>1616</v>
      </c>
      <c r="N21" s="41">
        <f t="shared" si="0"/>
        <v>35247</v>
      </c>
    </row>
    <row r="22" spans="1:14" ht="25.5" customHeight="1" thickBot="1" x14ac:dyDescent="0.2">
      <c r="A22" s="389"/>
      <c r="B22" s="390"/>
      <c r="C22" s="391"/>
      <c r="D22" s="42">
        <f t="shared" si="1"/>
        <v>9</v>
      </c>
      <c r="E22" s="43">
        <f t="shared" si="1"/>
        <v>5</v>
      </c>
      <c r="F22" s="43">
        <f t="shared" si="1"/>
        <v>4</v>
      </c>
      <c r="G22" s="43">
        <f t="shared" si="1"/>
        <v>5</v>
      </c>
      <c r="H22" s="43">
        <f t="shared" si="1"/>
        <v>0</v>
      </c>
      <c r="I22" s="44">
        <f t="shared" si="1"/>
        <v>2</v>
      </c>
      <c r="J22" s="44">
        <f t="shared" si="1"/>
        <v>9</v>
      </c>
      <c r="K22" s="44">
        <f t="shared" si="1"/>
        <v>8</v>
      </c>
      <c r="L22" s="44">
        <f t="shared" si="1"/>
        <v>6</v>
      </c>
      <c r="M22" s="44">
        <f t="shared" si="1"/>
        <v>3</v>
      </c>
      <c r="N22" s="45">
        <f t="shared" si="0"/>
        <v>51</v>
      </c>
    </row>
    <row r="23" spans="1:14" ht="25.5" customHeight="1" thickBot="1" x14ac:dyDescent="0.2">
      <c r="A23" s="392" t="s">
        <v>98</v>
      </c>
      <c r="B23" s="393"/>
      <c r="C23" s="394"/>
      <c r="D23" s="119">
        <f t="shared" ref="D23:N23" si="2">D22/D21</f>
        <v>5.1282051282051282E-3</v>
      </c>
      <c r="E23" s="120">
        <f t="shared" si="2"/>
        <v>8.2290980908492431E-4</v>
      </c>
      <c r="F23" s="120">
        <f t="shared" si="2"/>
        <v>1.1564035848511131E-3</v>
      </c>
      <c r="G23" s="120">
        <f t="shared" si="2"/>
        <v>2.5813113061435209E-3</v>
      </c>
      <c r="H23" s="120">
        <f t="shared" si="2"/>
        <v>0</v>
      </c>
      <c r="I23" s="120">
        <f t="shared" si="2"/>
        <v>2.6178010471204191E-4</v>
      </c>
      <c r="J23" s="120">
        <f t="shared" si="2"/>
        <v>1.0006671114076052E-3</v>
      </c>
      <c r="K23" s="120">
        <f t="shared" si="2"/>
        <v>1.0113780025284451E-2</v>
      </c>
      <c r="L23" s="120">
        <f t="shared" si="2"/>
        <v>1.3761467889908258E-2</v>
      </c>
      <c r="M23" s="121">
        <f t="shared" si="2"/>
        <v>1.8564356435643563E-3</v>
      </c>
      <c r="N23" s="122">
        <f t="shared" si="2"/>
        <v>1.4469316537577667E-3</v>
      </c>
    </row>
    <row r="24" spans="1:14" ht="25.5" customHeight="1" thickBot="1" x14ac:dyDescent="0.2">
      <c r="A24" s="54"/>
      <c r="B24" s="54"/>
      <c r="C24" s="54"/>
      <c r="D24" s="55"/>
      <c r="E24" s="56"/>
      <c r="F24" s="56"/>
      <c r="G24" s="56"/>
      <c r="H24" s="56"/>
      <c r="I24" s="56"/>
      <c r="J24" s="56"/>
      <c r="K24" s="56"/>
      <c r="L24" s="56"/>
      <c r="M24" s="56"/>
      <c r="N24" s="57"/>
    </row>
    <row r="25" spans="1:14" ht="15" customHeight="1" x14ac:dyDescent="0.15">
      <c r="A25" s="376" t="s">
        <v>3</v>
      </c>
      <c r="B25" s="378" t="s">
        <v>0</v>
      </c>
      <c r="C25" s="380" t="s">
        <v>1</v>
      </c>
      <c r="D25" s="348" t="s">
        <v>40</v>
      </c>
      <c r="E25" s="349"/>
      <c r="F25" s="349"/>
      <c r="G25" s="349"/>
      <c r="H25" s="349"/>
      <c r="I25" s="349"/>
      <c r="J25" s="349"/>
      <c r="K25" s="349"/>
      <c r="L25" s="349"/>
      <c r="M25" s="350"/>
      <c r="N25" s="346" t="s">
        <v>41</v>
      </c>
    </row>
    <row r="26" spans="1:14" ht="15" customHeight="1" thickBot="1" x14ac:dyDescent="0.2">
      <c r="A26" s="377"/>
      <c r="B26" s="379"/>
      <c r="C26" s="370"/>
      <c r="D26" s="69" t="s">
        <v>42</v>
      </c>
      <c r="E26" s="70" t="s">
        <v>43</v>
      </c>
      <c r="F26" s="70" t="s">
        <v>44</v>
      </c>
      <c r="G26" s="70" t="s">
        <v>45</v>
      </c>
      <c r="H26" s="70" t="s">
        <v>46</v>
      </c>
      <c r="I26" s="96" t="s">
        <v>93</v>
      </c>
      <c r="J26" s="70" t="s">
        <v>78</v>
      </c>
      <c r="K26" s="70" t="s">
        <v>79</v>
      </c>
      <c r="L26" s="96" t="s">
        <v>80</v>
      </c>
      <c r="M26" s="107"/>
      <c r="N26" s="347"/>
    </row>
    <row r="27" spans="1:14" ht="49.5" customHeight="1" thickTop="1" thickBot="1" x14ac:dyDescent="0.2">
      <c r="A27" s="381" t="s">
        <v>158</v>
      </c>
      <c r="B27" s="19" t="s">
        <v>94</v>
      </c>
      <c r="C27" s="46" t="s">
        <v>50</v>
      </c>
      <c r="D27" s="47">
        <v>310</v>
      </c>
      <c r="E27" s="48">
        <v>314</v>
      </c>
      <c r="F27" s="49">
        <v>218</v>
      </c>
      <c r="G27" s="49">
        <v>72</v>
      </c>
      <c r="H27" s="49">
        <v>142</v>
      </c>
      <c r="I27" s="97">
        <v>105</v>
      </c>
      <c r="J27" s="97">
        <v>151</v>
      </c>
      <c r="K27" s="97">
        <v>48</v>
      </c>
      <c r="L27" s="97">
        <v>242</v>
      </c>
      <c r="M27" s="108"/>
      <c r="N27" s="51">
        <f>SUM(D27:M27)</f>
        <v>1602</v>
      </c>
    </row>
    <row r="28" spans="1:14" ht="49.5" customHeight="1" x14ac:dyDescent="0.15">
      <c r="A28" s="381"/>
      <c r="B28" s="206" t="s">
        <v>95</v>
      </c>
      <c r="C28" s="207" t="s">
        <v>50</v>
      </c>
      <c r="D28" s="208">
        <v>97</v>
      </c>
      <c r="E28" s="209">
        <v>118</v>
      </c>
      <c r="F28" s="210">
        <v>29</v>
      </c>
      <c r="G28" s="210">
        <v>18</v>
      </c>
      <c r="H28" s="210">
        <v>19</v>
      </c>
      <c r="I28" s="211">
        <v>17</v>
      </c>
      <c r="J28" s="211">
        <v>18</v>
      </c>
      <c r="K28" s="211">
        <v>25</v>
      </c>
      <c r="L28" s="211">
        <v>20</v>
      </c>
      <c r="M28" s="202"/>
      <c r="N28" s="224">
        <f>SUM(D28:M28)</f>
        <v>361</v>
      </c>
    </row>
    <row r="29" spans="1:14" ht="49.5" customHeight="1" thickBot="1" x14ac:dyDescent="0.2">
      <c r="A29" s="382"/>
      <c r="B29" s="212" t="s">
        <v>96</v>
      </c>
      <c r="C29" s="213" t="s">
        <v>50</v>
      </c>
      <c r="D29" s="214">
        <v>96</v>
      </c>
      <c r="E29" s="215">
        <v>110</v>
      </c>
      <c r="F29" s="216">
        <v>45</v>
      </c>
      <c r="G29" s="216">
        <v>34</v>
      </c>
      <c r="H29" s="216">
        <v>37</v>
      </c>
      <c r="I29" s="216">
        <v>46</v>
      </c>
      <c r="J29" s="217">
        <v>9</v>
      </c>
      <c r="K29" s="217">
        <v>20</v>
      </c>
      <c r="L29" s="217">
        <v>66</v>
      </c>
      <c r="M29" s="203"/>
      <c r="N29" s="225">
        <f>SUM(D29:M29)</f>
        <v>463</v>
      </c>
    </row>
    <row r="30" spans="1:14" ht="49.5" customHeight="1" thickTop="1" thickBot="1" x14ac:dyDescent="0.2">
      <c r="A30" s="52" t="s">
        <v>159</v>
      </c>
      <c r="B30" s="218" t="s">
        <v>62</v>
      </c>
      <c r="C30" s="219" t="s">
        <v>50</v>
      </c>
      <c r="D30" s="220">
        <v>165</v>
      </c>
      <c r="E30" s="221">
        <v>98</v>
      </c>
      <c r="F30" s="222">
        <v>19</v>
      </c>
      <c r="G30" s="222">
        <v>27</v>
      </c>
      <c r="H30" s="222">
        <v>27</v>
      </c>
      <c r="I30" s="223">
        <v>47</v>
      </c>
      <c r="J30" s="223">
        <v>26</v>
      </c>
      <c r="K30" s="223">
        <v>19</v>
      </c>
      <c r="L30" s="223">
        <v>39</v>
      </c>
      <c r="M30" s="204"/>
      <c r="N30" s="226">
        <f>SUM(D30:M30)</f>
        <v>467</v>
      </c>
    </row>
    <row r="31" spans="1:14" ht="31.5" hidden="1" customHeight="1" thickBot="1" x14ac:dyDescent="0.2">
      <c r="A31" s="395" t="s">
        <v>52</v>
      </c>
      <c r="B31" s="396"/>
      <c r="C31" s="397"/>
      <c r="D31" s="194">
        <f t="shared" ref="D31:L31" si="3">SUM(D27:D30)</f>
        <v>668</v>
      </c>
      <c r="E31" s="195">
        <f t="shared" si="3"/>
        <v>640</v>
      </c>
      <c r="F31" s="196">
        <f t="shared" si="3"/>
        <v>311</v>
      </c>
      <c r="G31" s="196">
        <f t="shared" si="3"/>
        <v>151</v>
      </c>
      <c r="H31" s="196">
        <f t="shared" si="3"/>
        <v>225</v>
      </c>
      <c r="I31" s="196">
        <f t="shared" si="3"/>
        <v>215</v>
      </c>
      <c r="J31" s="197">
        <f t="shared" si="3"/>
        <v>204</v>
      </c>
      <c r="K31" s="197">
        <f t="shared" si="3"/>
        <v>112</v>
      </c>
      <c r="L31" s="197">
        <f t="shared" si="3"/>
        <v>367</v>
      </c>
      <c r="M31" s="249"/>
      <c r="N31" s="198">
        <f>SUM(N27:N30)</f>
        <v>2893</v>
      </c>
    </row>
    <row r="32" spans="1:14" ht="30" customHeight="1" thickBot="1" x14ac:dyDescent="0.2">
      <c r="A32" s="373" t="s">
        <v>118</v>
      </c>
      <c r="B32" s="374"/>
      <c r="C32" s="375"/>
      <c r="D32" s="250">
        <f t="shared" ref="D32:L32" si="4">SUM(D28:D30)</f>
        <v>358</v>
      </c>
      <c r="E32" s="251">
        <f t="shared" si="4"/>
        <v>326</v>
      </c>
      <c r="F32" s="251">
        <f t="shared" si="4"/>
        <v>93</v>
      </c>
      <c r="G32" s="251">
        <f t="shared" si="4"/>
        <v>79</v>
      </c>
      <c r="H32" s="251">
        <f t="shared" si="4"/>
        <v>83</v>
      </c>
      <c r="I32" s="251">
        <f t="shared" si="4"/>
        <v>110</v>
      </c>
      <c r="J32" s="251">
        <f t="shared" si="4"/>
        <v>53</v>
      </c>
      <c r="K32" s="251">
        <f t="shared" si="4"/>
        <v>64</v>
      </c>
      <c r="L32" s="251">
        <f t="shared" si="4"/>
        <v>125</v>
      </c>
      <c r="M32" s="252"/>
      <c r="N32" s="253">
        <f>SUM(N28:N30)</f>
        <v>1291</v>
      </c>
    </row>
    <row r="33" spans="1:15" ht="19.5" customHeight="1" x14ac:dyDescent="0.15">
      <c r="A33" s="17"/>
      <c r="B33" s="205" t="s">
        <v>142</v>
      </c>
      <c r="C33" s="115"/>
      <c r="D33" s="115"/>
      <c r="E33" s="115"/>
      <c r="F33" s="115"/>
      <c r="G33" s="115"/>
      <c r="H33" s="115"/>
    </row>
    <row r="34" spans="1:15" ht="19.5" customHeight="1" x14ac:dyDescent="0.15">
      <c r="B34" s="205"/>
      <c r="C34" s="116"/>
      <c r="D34" s="116"/>
      <c r="E34" s="115"/>
      <c r="F34" s="115"/>
      <c r="G34" s="118"/>
      <c r="H34" s="116"/>
      <c r="I34" s="115"/>
    </row>
    <row r="35" spans="1:15" ht="15.75" customHeight="1" x14ac:dyDescent="0.15">
      <c r="A35" s="115"/>
      <c r="B35" s="115"/>
      <c r="C35" s="115"/>
      <c r="D35" s="115"/>
      <c r="E35" s="115"/>
      <c r="F35" s="115"/>
      <c r="G35" s="115"/>
      <c r="H35" s="115"/>
      <c r="I35" s="115"/>
      <c r="J35" s="115"/>
      <c r="K35" s="115"/>
      <c r="L35" s="115"/>
      <c r="M35" s="115"/>
      <c r="N35" s="115"/>
      <c r="O35" s="115"/>
    </row>
    <row r="36" spans="1:15" ht="15.75" customHeight="1" x14ac:dyDescent="0.15">
      <c r="B36" s="115"/>
      <c r="C36" s="115"/>
      <c r="D36" s="115"/>
      <c r="E36" s="115"/>
      <c r="F36" s="115"/>
      <c r="J36" s="115"/>
      <c r="K36" s="115"/>
      <c r="L36" s="115"/>
      <c r="M36" s="115"/>
      <c r="N36" s="115"/>
    </row>
    <row r="37" spans="1:15" ht="15.75" customHeight="1" x14ac:dyDescent="0.15">
      <c r="B37" s="115"/>
      <c r="C37" s="115"/>
      <c r="D37" s="115"/>
      <c r="E37" s="115"/>
      <c r="F37" s="123"/>
      <c r="G37" s="115"/>
      <c r="H37" s="115"/>
      <c r="I37" s="115"/>
      <c r="J37" s="115"/>
      <c r="K37" s="115"/>
      <c r="L37" s="115"/>
      <c r="M37" s="115"/>
      <c r="N37" s="115"/>
    </row>
    <row r="38" spans="1:15" ht="15.75" customHeight="1" x14ac:dyDescent="0.15">
      <c r="B38" s="115"/>
      <c r="C38" s="115"/>
      <c r="D38" s="117"/>
      <c r="E38" s="117"/>
      <c r="F38" s="117"/>
      <c r="G38" s="115"/>
      <c r="H38" s="115"/>
      <c r="I38" s="115"/>
      <c r="J38" s="115"/>
      <c r="K38" s="115"/>
      <c r="L38" s="115"/>
      <c r="M38" s="115"/>
      <c r="N38" s="115"/>
    </row>
    <row r="39" spans="1:15" ht="15.75" customHeight="1" x14ac:dyDescent="0.15">
      <c r="B39" s="115"/>
      <c r="C39" s="115"/>
      <c r="D39" s="115"/>
      <c r="E39" s="115"/>
      <c r="F39" s="115"/>
      <c r="G39" s="115"/>
      <c r="H39" s="115"/>
      <c r="I39" s="115"/>
      <c r="J39" s="115"/>
      <c r="K39" s="115"/>
      <c r="L39" s="115"/>
      <c r="M39" s="115"/>
      <c r="N39" s="115"/>
    </row>
    <row r="40" spans="1:15" ht="15.75" customHeight="1" x14ac:dyDescent="0.15">
      <c r="B40" s="115"/>
      <c r="C40" s="115"/>
      <c r="D40" s="115"/>
      <c r="E40" s="115"/>
      <c r="F40" s="115"/>
      <c r="G40" s="115"/>
      <c r="H40" s="115"/>
      <c r="I40" s="115"/>
      <c r="J40" s="115"/>
      <c r="K40" s="115"/>
      <c r="L40" s="115"/>
      <c r="M40" s="115"/>
      <c r="N40" s="115"/>
    </row>
    <row r="41" spans="1:15" x14ac:dyDescent="0.15">
      <c r="I41" s="115"/>
      <c r="J41" s="115"/>
      <c r="K41" s="115"/>
      <c r="L41" s="115"/>
      <c r="M41" s="115"/>
      <c r="N41" s="115"/>
    </row>
    <row r="42" spans="1:15" x14ac:dyDescent="0.15">
      <c r="I42" s="115"/>
      <c r="J42" s="115"/>
      <c r="K42" s="115"/>
      <c r="L42" s="115"/>
      <c r="M42" s="115"/>
      <c r="N42" s="115"/>
    </row>
    <row r="43" spans="1:15" x14ac:dyDescent="0.15">
      <c r="I43" s="115"/>
      <c r="J43" s="115"/>
      <c r="K43" s="115"/>
      <c r="L43" s="115"/>
      <c r="M43" s="115"/>
      <c r="N43" s="115"/>
    </row>
    <row r="44" spans="1:15" x14ac:dyDescent="0.15">
      <c r="I44" s="115"/>
      <c r="J44" s="115"/>
      <c r="K44" s="115"/>
      <c r="L44" s="115"/>
      <c r="M44" s="115"/>
      <c r="N44" s="115"/>
    </row>
    <row r="45" spans="1:15" x14ac:dyDescent="0.15">
      <c r="I45" s="115"/>
      <c r="J45" s="115"/>
      <c r="K45" s="115"/>
      <c r="L45" s="115"/>
      <c r="M45" s="115"/>
      <c r="N45" s="115"/>
    </row>
    <row r="46" spans="1:15" x14ac:dyDescent="0.15">
      <c r="I46" s="115"/>
      <c r="J46" s="115"/>
      <c r="K46" s="115"/>
      <c r="L46" s="115"/>
      <c r="M46" s="115"/>
      <c r="N46" s="115"/>
    </row>
    <row r="47" spans="1:15" x14ac:dyDescent="0.15">
      <c r="I47" s="115"/>
      <c r="J47" s="115"/>
      <c r="K47" s="115"/>
      <c r="L47" s="115"/>
      <c r="M47" s="115"/>
      <c r="N47" s="115"/>
    </row>
  </sheetData>
  <mergeCells count="20">
    <mergeCell ref="A1:N1"/>
    <mergeCell ref="A13:A14"/>
    <mergeCell ref="B13:B14"/>
    <mergeCell ref="C13:C14"/>
    <mergeCell ref="D13:M13"/>
    <mergeCell ref="N13:N14"/>
    <mergeCell ref="N25:N26"/>
    <mergeCell ref="A27:A29"/>
    <mergeCell ref="A15:A20"/>
    <mergeCell ref="B15:B16"/>
    <mergeCell ref="B17:B18"/>
    <mergeCell ref="B19:B20"/>
    <mergeCell ref="A21:C22"/>
    <mergeCell ref="A23:C23"/>
    <mergeCell ref="D25:M25"/>
    <mergeCell ref="A31:C31"/>
    <mergeCell ref="A32:C32"/>
    <mergeCell ref="A25:A26"/>
    <mergeCell ref="B25:B26"/>
    <mergeCell ref="C25:C26"/>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BreakPreview" topLeftCell="A19" zoomScale="75" zoomScaleNormal="75" zoomScaleSheetLayoutView="75" workbookViewId="0">
      <selection activeCell="M45" sqref="M45:M50"/>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54.75" customHeight="1" x14ac:dyDescent="0.15">
      <c r="A1" s="366" t="s">
        <v>99</v>
      </c>
      <c r="B1" s="367"/>
      <c r="C1" s="367"/>
      <c r="D1" s="367"/>
      <c r="E1" s="367"/>
      <c r="F1" s="367"/>
      <c r="G1" s="367"/>
      <c r="H1" s="367"/>
      <c r="I1" s="367"/>
      <c r="J1" s="367"/>
      <c r="K1" s="367"/>
      <c r="L1" s="367"/>
      <c r="M1" s="367"/>
      <c r="N1" s="367"/>
    </row>
    <row r="2" spans="1:14" ht="22.5" customHeight="1" x14ac:dyDescent="0.15">
      <c r="A2" s="16" t="s">
        <v>17</v>
      </c>
      <c r="B2" t="s">
        <v>140</v>
      </c>
      <c r="C2"/>
      <c r="D2"/>
      <c r="E2"/>
      <c r="F2"/>
      <c r="G2"/>
      <c r="N2" s="58"/>
    </row>
    <row r="3" spans="1:14" ht="22.5" customHeight="1" x14ac:dyDescent="0.15">
      <c r="A3" s="16" t="s">
        <v>19</v>
      </c>
      <c r="B3" t="s">
        <v>71</v>
      </c>
      <c r="C3"/>
      <c r="D3"/>
      <c r="E3"/>
      <c r="F3"/>
      <c r="G3"/>
      <c r="N3" s="58"/>
    </row>
    <row r="4" spans="1:14" ht="22.5" customHeight="1" x14ac:dyDescent="0.15">
      <c r="A4" s="16"/>
      <c r="B4" t="s">
        <v>69</v>
      </c>
      <c r="C4"/>
      <c r="D4"/>
      <c r="E4"/>
      <c r="F4"/>
      <c r="G4"/>
      <c r="N4" s="58"/>
    </row>
    <row r="5" spans="1:14" ht="22.5" customHeight="1" x14ac:dyDescent="0.15">
      <c r="A5" s="16" t="s">
        <v>22</v>
      </c>
      <c r="B5" t="s">
        <v>141</v>
      </c>
      <c r="C5"/>
      <c r="D5" s="79">
        <f>SUM(N19,N17,N15)</f>
        <v>39336</v>
      </c>
      <c r="E5" t="s">
        <v>25</v>
      </c>
      <c r="F5"/>
      <c r="G5"/>
      <c r="N5" s="58"/>
    </row>
    <row r="6" spans="1:14" ht="22.5" customHeight="1" x14ac:dyDescent="0.15">
      <c r="A6" s="16"/>
      <c r="B6" t="s">
        <v>36</v>
      </c>
      <c r="C6"/>
      <c r="D6" s="101">
        <f>SUM(N16,N18,N20)</f>
        <v>102</v>
      </c>
      <c r="E6" t="s">
        <v>25</v>
      </c>
      <c r="F6"/>
      <c r="G6" s="200"/>
      <c r="H6" s="113"/>
      <c r="I6" s="113"/>
      <c r="J6" s="113"/>
      <c r="K6" s="113"/>
      <c r="L6" s="113"/>
      <c r="M6" s="199"/>
      <c r="N6" s="58"/>
    </row>
    <row r="7" spans="1:14" ht="22.5" customHeight="1" x14ac:dyDescent="0.15">
      <c r="A7"/>
      <c r="B7"/>
      <c r="C7"/>
      <c r="E7" s="201" t="s">
        <v>83</v>
      </c>
      <c r="F7" s="114">
        <f>D6/D5</f>
        <v>2.5930445393532644E-3</v>
      </c>
      <c r="H7" s="113"/>
      <c r="I7" s="113"/>
      <c r="J7" s="113"/>
      <c r="K7" s="113"/>
      <c r="L7" s="113"/>
      <c r="N7" s="58"/>
    </row>
    <row r="8" spans="1:14" ht="15.75" customHeight="1" x14ac:dyDescent="0.15">
      <c r="A8"/>
      <c r="B8" t="s">
        <v>37</v>
      </c>
      <c r="C8"/>
      <c r="D8" t="s">
        <v>85</v>
      </c>
      <c r="E8"/>
      <c r="F8" s="102">
        <f>N28</f>
        <v>825</v>
      </c>
      <c r="G8" t="s">
        <v>29</v>
      </c>
      <c r="H8" s="1" t="s">
        <v>38</v>
      </c>
      <c r="N8" s="58"/>
    </row>
    <row r="9" spans="1:14" ht="15.75" customHeight="1" x14ac:dyDescent="0.15">
      <c r="A9"/>
      <c r="B9" t="s">
        <v>39</v>
      </c>
      <c r="C9"/>
      <c r="D9" t="s">
        <v>86</v>
      </c>
      <c r="E9"/>
      <c r="F9" s="102">
        <f>N29</f>
        <v>1086</v>
      </c>
      <c r="G9" t="s">
        <v>29</v>
      </c>
      <c r="H9" s="79">
        <f>SUM(N28,N29,N30)</f>
        <v>3084</v>
      </c>
      <c r="I9" s="18" t="s">
        <v>29</v>
      </c>
      <c r="J9" s="18"/>
      <c r="K9" s="18">
        <f>SUM(D15:J15,D17:J17,D19:J19)</f>
        <v>36148</v>
      </c>
      <c r="L9" s="18">
        <f>SUM(K15:M15,K17:M17,K19:M19)</f>
        <v>3188</v>
      </c>
      <c r="M9" s="17"/>
      <c r="N9" s="58"/>
    </row>
    <row r="10" spans="1:14" ht="15.75" customHeight="1" x14ac:dyDescent="0.15">
      <c r="A10"/>
      <c r="B10"/>
      <c r="C10"/>
      <c r="D10" s="65" t="s">
        <v>67</v>
      </c>
      <c r="E10" s="65"/>
      <c r="F10" s="102">
        <f>N30</f>
        <v>1173</v>
      </c>
      <c r="G10" s="65" t="s">
        <v>29</v>
      </c>
      <c r="K10" s="18">
        <f>SUM(D16:J16,D18:J18,D20:J20)</f>
        <v>83</v>
      </c>
      <c r="L10" s="18">
        <f>SUM(K16:M16,K18:M18,K20:M20)</f>
        <v>19</v>
      </c>
      <c r="N10" s="58"/>
    </row>
    <row r="11" spans="1:14" ht="15.75" customHeight="1" x14ac:dyDescent="0.15">
      <c r="A11" s="16" t="s">
        <v>66</v>
      </c>
      <c r="B11" t="s">
        <v>131</v>
      </c>
      <c r="E11" s="1" t="s">
        <v>137</v>
      </c>
      <c r="H11" s="18"/>
      <c r="I11" s="18"/>
      <c r="J11" s="18"/>
      <c r="K11" s="18"/>
      <c r="L11" s="18"/>
      <c r="M11" s="17"/>
      <c r="N11" s="58"/>
    </row>
    <row r="12" spans="1:14" ht="22.5" customHeight="1" thickBot="1" x14ac:dyDescent="0.2">
      <c r="A12"/>
      <c r="B12"/>
      <c r="C12"/>
      <c r="D12" s="65"/>
      <c r="E12" s="65"/>
      <c r="F12" s="80"/>
      <c r="G12" s="65"/>
      <c r="H12" s="18"/>
      <c r="I12" s="18"/>
      <c r="J12" s="18"/>
      <c r="K12" s="18"/>
      <c r="L12" s="18"/>
      <c r="M12" s="17"/>
      <c r="N12" s="58"/>
    </row>
    <row r="13" spans="1:14" ht="17.25" customHeight="1" x14ac:dyDescent="0.15">
      <c r="A13" s="364" t="s">
        <v>3</v>
      </c>
      <c r="B13" s="368" t="s">
        <v>0</v>
      </c>
      <c r="C13" s="354" t="s">
        <v>1</v>
      </c>
      <c r="D13" s="357" t="s">
        <v>14</v>
      </c>
      <c r="E13" s="349"/>
      <c r="F13" s="349"/>
      <c r="G13" s="349"/>
      <c r="H13" s="349"/>
      <c r="I13" s="349"/>
      <c r="J13" s="349"/>
      <c r="K13" s="349"/>
      <c r="L13" s="349"/>
      <c r="M13" s="350"/>
      <c r="N13" s="346" t="s">
        <v>15</v>
      </c>
    </row>
    <row r="14" spans="1:14" ht="18" customHeight="1" thickBot="1" x14ac:dyDescent="0.2">
      <c r="A14" s="365"/>
      <c r="B14" s="369"/>
      <c r="C14" s="370"/>
      <c r="D14" s="66" t="s">
        <v>7</v>
      </c>
      <c r="E14" s="67" t="s">
        <v>8</v>
      </c>
      <c r="F14" s="67" t="s">
        <v>9</v>
      </c>
      <c r="G14" s="67" t="s">
        <v>10</v>
      </c>
      <c r="H14" s="67" t="s">
        <v>11</v>
      </c>
      <c r="I14" s="89" t="s">
        <v>12</v>
      </c>
      <c r="J14" s="89" t="s">
        <v>88</v>
      </c>
      <c r="K14" s="89" t="s">
        <v>68</v>
      </c>
      <c r="L14" s="89" t="s">
        <v>89</v>
      </c>
      <c r="M14" s="88" t="s">
        <v>77</v>
      </c>
      <c r="N14" s="371"/>
    </row>
    <row r="15" spans="1:14" ht="29.25" customHeight="1" thickTop="1" x14ac:dyDescent="0.15">
      <c r="A15" s="381" t="s">
        <v>74</v>
      </c>
      <c r="B15" s="399" t="s">
        <v>90</v>
      </c>
      <c r="C15" s="227" t="s">
        <v>5</v>
      </c>
      <c r="D15" s="228">
        <v>404</v>
      </c>
      <c r="E15" s="229">
        <v>1522</v>
      </c>
      <c r="F15" s="230">
        <v>378</v>
      </c>
      <c r="G15" s="230">
        <v>573</v>
      </c>
      <c r="H15" s="230">
        <v>928</v>
      </c>
      <c r="I15" s="231">
        <v>3433</v>
      </c>
      <c r="J15" s="231">
        <v>5665</v>
      </c>
      <c r="K15" s="231">
        <v>451</v>
      </c>
      <c r="L15" s="231">
        <v>123</v>
      </c>
      <c r="M15" s="231">
        <v>675</v>
      </c>
      <c r="N15" s="232">
        <f t="shared" ref="N15:N22" si="0">SUM(D15:M15)</f>
        <v>14152</v>
      </c>
    </row>
    <row r="16" spans="1:14" ht="29.25" customHeight="1" thickBot="1" x14ac:dyDescent="0.2">
      <c r="A16" s="381"/>
      <c r="B16" s="384"/>
      <c r="C16" s="233" t="s">
        <v>6</v>
      </c>
      <c r="D16" s="234">
        <v>10</v>
      </c>
      <c r="E16" s="235">
        <v>9</v>
      </c>
      <c r="F16" s="235">
        <v>0</v>
      </c>
      <c r="G16" s="235">
        <v>0</v>
      </c>
      <c r="H16" s="235">
        <v>1</v>
      </c>
      <c r="I16" s="236">
        <v>5</v>
      </c>
      <c r="J16" s="236">
        <v>5</v>
      </c>
      <c r="K16" s="236">
        <v>4</v>
      </c>
      <c r="L16" s="236">
        <v>1</v>
      </c>
      <c r="M16" s="236">
        <v>2</v>
      </c>
      <c r="N16" s="237">
        <f t="shared" si="0"/>
        <v>37</v>
      </c>
    </row>
    <row r="17" spans="1:14" ht="29.25" customHeight="1" thickTop="1" x14ac:dyDescent="0.15">
      <c r="A17" s="381"/>
      <c r="B17" s="383" t="s">
        <v>91</v>
      </c>
      <c r="C17" s="238" t="s">
        <v>5</v>
      </c>
      <c r="D17" s="239">
        <v>495</v>
      </c>
      <c r="E17" s="240">
        <v>1996</v>
      </c>
      <c r="F17" s="241">
        <v>1123</v>
      </c>
      <c r="G17" s="241">
        <v>598</v>
      </c>
      <c r="H17" s="241">
        <v>714</v>
      </c>
      <c r="I17" s="242">
        <v>1718</v>
      </c>
      <c r="J17" s="242">
        <v>2329</v>
      </c>
      <c r="K17" s="242">
        <v>249</v>
      </c>
      <c r="L17" s="242">
        <v>141</v>
      </c>
      <c r="M17" s="242">
        <v>393</v>
      </c>
      <c r="N17" s="243">
        <f t="shared" si="0"/>
        <v>9756</v>
      </c>
    </row>
    <row r="18" spans="1:14" ht="29.25" customHeight="1" thickBot="1" x14ac:dyDescent="0.2">
      <c r="A18" s="381"/>
      <c r="B18" s="384"/>
      <c r="C18" s="233" t="s">
        <v>6</v>
      </c>
      <c r="D18" s="234">
        <v>0</v>
      </c>
      <c r="E18" s="235">
        <v>2</v>
      </c>
      <c r="F18" s="235">
        <v>9</v>
      </c>
      <c r="G18" s="235">
        <v>2</v>
      </c>
      <c r="H18" s="235">
        <v>0</v>
      </c>
      <c r="I18" s="236">
        <v>0</v>
      </c>
      <c r="J18" s="236">
        <v>7</v>
      </c>
      <c r="K18" s="236">
        <v>1</v>
      </c>
      <c r="L18" s="236">
        <v>1</v>
      </c>
      <c r="M18" s="236">
        <v>1</v>
      </c>
      <c r="N18" s="244">
        <f t="shared" si="0"/>
        <v>23</v>
      </c>
    </row>
    <row r="19" spans="1:14" ht="29.25" customHeight="1" thickTop="1" x14ac:dyDescent="0.15">
      <c r="A19" s="398"/>
      <c r="B19" s="383" t="s">
        <v>92</v>
      </c>
      <c r="C19" s="238" t="s">
        <v>5</v>
      </c>
      <c r="D19" s="239">
        <v>1084</v>
      </c>
      <c r="E19" s="240">
        <v>2804</v>
      </c>
      <c r="F19" s="241">
        <v>1979</v>
      </c>
      <c r="G19" s="241">
        <v>1015</v>
      </c>
      <c r="H19" s="241">
        <v>1371</v>
      </c>
      <c r="I19" s="242">
        <v>3000</v>
      </c>
      <c r="J19" s="242">
        <v>3019</v>
      </c>
      <c r="K19" s="242">
        <v>463</v>
      </c>
      <c r="L19" s="242">
        <v>82</v>
      </c>
      <c r="M19" s="242">
        <v>611</v>
      </c>
      <c r="N19" s="243">
        <f t="shared" si="0"/>
        <v>15428</v>
      </c>
    </row>
    <row r="20" spans="1:14" ht="29.25" customHeight="1" thickBot="1" x14ac:dyDescent="0.2">
      <c r="A20" s="398"/>
      <c r="B20" s="385"/>
      <c r="C20" s="245" t="s">
        <v>6</v>
      </c>
      <c r="D20" s="246">
        <v>12</v>
      </c>
      <c r="E20" s="247">
        <v>3</v>
      </c>
      <c r="F20" s="247">
        <v>5</v>
      </c>
      <c r="G20" s="247">
        <v>1</v>
      </c>
      <c r="H20" s="247">
        <v>2</v>
      </c>
      <c r="I20" s="248">
        <v>3</v>
      </c>
      <c r="J20" s="248">
        <v>7</v>
      </c>
      <c r="K20" s="248">
        <v>7</v>
      </c>
      <c r="L20" s="248">
        <v>1</v>
      </c>
      <c r="M20" s="248">
        <v>1</v>
      </c>
      <c r="N20" s="237">
        <f t="shared" si="0"/>
        <v>42</v>
      </c>
    </row>
    <row r="21" spans="1:14" ht="25.5" customHeight="1" x14ac:dyDescent="0.15">
      <c r="A21" s="386" t="s">
        <v>52</v>
      </c>
      <c r="B21" s="387"/>
      <c r="C21" s="388"/>
      <c r="D21" s="37">
        <f t="shared" ref="D21:M21" si="1">D15+D17+D19</f>
        <v>1983</v>
      </c>
      <c r="E21" s="38">
        <f t="shared" si="1"/>
        <v>6322</v>
      </c>
      <c r="F21" s="39">
        <f t="shared" si="1"/>
        <v>3480</v>
      </c>
      <c r="G21" s="39">
        <f t="shared" si="1"/>
        <v>2186</v>
      </c>
      <c r="H21" s="39">
        <f t="shared" si="1"/>
        <v>3013</v>
      </c>
      <c r="I21" s="40">
        <f t="shared" si="1"/>
        <v>8151</v>
      </c>
      <c r="J21" s="40">
        <f t="shared" si="1"/>
        <v>11013</v>
      </c>
      <c r="K21" s="40">
        <f t="shared" si="1"/>
        <v>1163</v>
      </c>
      <c r="L21" s="40">
        <f t="shared" si="1"/>
        <v>346</v>
      </c>
      <c r="M21" s="40">
        <f t="shared" si="1"/>
        <v>1679</v>
      </c>
      <c r="N21" s="41">
        <f t="shared" si="0"/>
        <v>39336</v>
      </c>
    </row>
    <row r="22" spans="1:14" ht="25.5" customHeight="1" thickBot="1" x14ac:dyDescent="0.2">
      <c r="A22" s="389"/>
      <c r="B22" s="390"/>
      <c r="C22" s="391"/>
      <c r="D22" s="42">
        <f t="shared" ref="D22:M22" si="2">D16+D18+D20</f>
        <v>22</v>
      </c>
      <c r="E22" s="43">
        <f t="shared" si="2"/>
        <v>14</v>
      </c>
      <c r="F22" s="43">
        <f t="shared" si="2"/>
        <v>14</v>
      </c>
      <c r="G22" s="43">
        <f t="shared" si="2"/>
        <v>3</v>
      </c>
      <c r="H22" s="43">
        <f t="shared" si="2"/>
        <v>3</v>
      </c>
      <c r="I22" s="44">
        <f t="shared" si="2"/>
        <v>8</v>
      </c>
      <c r="J22" s="44">
        <f t="shared" si="2"/>
        <v>19</v>
      </c>
      <c r="K22" s="44">
        <f t="shared" si="2"/>
        <v>12</v>
      </c>
      <c r="L22" s="44">
        <f t="shared" si="2"/>
        <v>3</v>
      </c>
      <c r="M22" s="44">
        <f t="shared" si="2"/>
        <v>4</v>
      </c>
      <c r="N22" s="45">
        <f t="shared" si="0"/>
        <v>102</v>
      </c>
    </row>
    <row r="23" spans="1:14" ht="25.5" customHeight="1" thickBot="1" x14ac:dyDescent="0.2">
      <c r="A23" s="392" t="s">
        <v>98</v>
      </c>
      <c r="B23" s="393"/>
      <c r="C23" s="394"/>
      <c r="D23" s="119">
        <f t="shared" ref="D23:N23" si="3">D22/D21</f>
        <v>1.1094301563287948E-2</v>
      </c>
      <c r="E23" s="120">
        <f t="shared" si="3"/>
        <v>2.2144890857323631E-3</v>
      </c>
      <c r="F23" s="120">
        <f t="shared" si="3"/>
        <v>4.0229885057471264E-3</v>
      </c>
      <c r="G23" s="120">
        <f t="shared" si="3"/>
        <v>1.3723696248856359E-3</v>
      </c>
      <c r="H23" s="120">
        <f t="shared" si="3"/>
        <v>9.9568536342515765E-4</v>
      </c>
      <c r="I23" s="120">
        <f t="shared" si="3"/>
        <v>9.8147466568519206E-4</v>
      </c>
      <c r="J23" s="120">
        <f t="shared" si="3"/>
        <v>1.7252338145827659E-3</v>
      </c>
      <c r="K23" s="120">
        <f t="shared" si="3"/>
        <v>1.0318142734307825E-2</v>
      </c>
      <c r="L23" s="120">
        <f t="shared" si="3"/>
        <v>8.670520231213872E-3</v>
      </c>
      <c r="M23" s="121">
        <f t="shared" si="3"/>
        <v>2.3823704586063135E-3</v>
      </c>
      <c r="N23" s="122">
        <f t="shared" si="3"/>
        <v>2.5930445393532644E-3</v>
      </c>
    </row>
    <row r="24" spans="1:14" ht="25.5" customHeight="1" thickBot="1" x14ac:dyDescent="0.2">
      <c r="A24" s="54"/>
      <c r="B24" s="54"/>
      <c r="C24" s="54"/>
      <c r="D24" s="55"/>
      <c r="E24" s="56"/>
      <c r="F24" s="56"/>
      <c r="G24" s="56"/>
      <c r="H24" s="56"/>
      <c r="I24" s="56"/>
      <c r="J24" s="56"/>
      <c r="K24" s="56"/>
      <c r="L24" s="56"/>
      <c r="M24" s="56"/>
      <c r="N24" s="57"/>
    </row>
    <row r="25" spans="1:14" ht="15" customHeight="1" x14ac:dyDescent="0.15">
      <c r="A25" s="376" t="s">
        <v>3</v>
      </c>
      <c r="B25" s="378" t="s">
        <v>0</v>
      </c>
      <c r="C25" s="380" t="s">
        <v>1</v>
      </c>
      <c r="D25" s="348" t="s">
        <v>40</v>
      </c>
      <c r="E25" s="349"/>
      <c r="F25" s="349"/>
      <c r="G25" s="349"/>
      <c r="H25" s="349"/>
      <c r="I25" s="349"/>
      <c r="J25" s="349"/>
      <c r="K25" s="349"/>
      <c r="L25" s="349"/>
      <c r="M25" s="350"/>
      <c r="N25" s="346" t="s">
        <v>41</v>
      </c>
    </row>
    <row r="26" spans="1:14" ht="15" customHeight="1" thickBot="1" x14ac:dyDescent="0.2">
      <c r="A26" s="377"/>
      <c r="B26" s="379"/>
      <c r="C26" s="370"/>
      <c r="D26" s="69" t="s">
        <v>42</v>
      </c>
      <c r="E26" s="70" t="s">
        <v>43</v>
      </c>
      <c r="F26" s="70" t="s">
        <v>44</v>
      </c>
      <c r="G26" s="70" t="s">
        <v>45</v>
      </c>
      <c r="H26" s="70" t="s">
        <v>46</v>
      </c>
      <c r="I26" s="96" t="s">
        <v>93</v>
      </c>
      <c r="J26" s="70" t="s">
        <v>78</v>
      </c>
      <c r="K26" s="70" t="s">
        <v>79</v>
      </c>
      <c r="L26" s="96" t="s">
        <v>80</v>
      </c>
      <c r="M26" s="107"/>
      <c r="N26" s="347"/>
    </row>
    <row r="27" spans="1:14" ht="49.5" customHeight="1" thickTop="1" thickBot="1" x14ac:dyDescent="0.2">
      <c r="A27" s="381" t="s">
        <v>75</v>
      </c>
      <c r="B27" s="19" t="s">
        <v>138</v>
      </c>
      <c r="C27" s="46" t="s">
        <v>50</v>
      </c>
      <c r="D27" s="47">
        <v>380</v>
      </c>
      <c r="E27" s="48">
        <v>372</v>
      </c>
      <c r="F27" s="49">
        <v>121</v>
      </c>
      <c r="G27" s="49">
        <v>195</v>
      </c>
      <c r="H27" s="49">
        <v>141</v>
      </c>
      <c r="I27" s="97">
        <v>242</v>
      </c>
      <c r="J27" s="97">
        <v>146</v>
      </c>
      <c r="K27" s="97">
        <v>231</v>
      </c>
      <c r="L27" s="97">
        <v>430</v>
      </c>
      <c r="M27" s="108"/>
      <c r="N27" s="51">
        <f>SUM(D27:M27)</f>
        <v>2258</v>
      </c>
    </row>
    <row r="28" spans="1:14" ht="49.5" customHeight="1" x14ac:dyDescent="0.15">
      <c r="A28" s="381"/>
      <c r="B28" s="206" t="s">
        <v>95</v>
      </c>
      <c r="C28" s="207" t="s">
        <v>50</v>
      </c>
      <c r="D28" s="208">
        <v>158</v>
      </c>
      <c r="E28" s="209">
        <v>110</v>
      </c>
      <c r="F28" s="210">
        <v>133</v>
      </c>
      <c r="G28" s="210">
        <v>50</v>
      </c>
      <c r="H28" s="210">
        <v>32</v>
      </c>
      <c r="I28" s="211">
        <v>32</v>
      </c>
      <c r="J28" s="211">
        <v>68</v>
      </c>
      <c r="K28" s="211">
        <v>179</v>
      </c>
      <c r="L28" s="211">
        <v>63</v>
      </c>
      <c r="M28" s="202"/>
      <c r="N28" s="224">
        <f>SUM(D28:M28)</f>
        <v>825</v>
      </c>
    </row>
    <row r="29" spans="1:14" ht="49.5" customHeight="1" thickBot="1" x14ac:dyDescent="0.2">
      <c r="A29" s="382"/>
      <c r="B29" s="212" t="s">
        <v>96</v>
      </c>
      <c r="C29" s="213" t="s">
        <v>50</v>
      </c>
      <c r="D29" s="214">
        <v>151</v>
      </c>
      <c r="E29" s="215">
        <v>362</v>
      </c>
      <c r="F29" s="216">
        <v>71</v>
      </c>
      <c r="G29" s="216">
        <v>51</v>
      </c>
      <c r="H29" s="216">
        <v>53</v>
      </c>
      <c r="I29" s="216">
        <v>187</v>
      </c>
      <c r="J29" s="217">
        <v>48</v>
      </c>
      <c r="K29" s="217">
        <v>46</v>
      </c>
      <c r="L29" s="217">
        <v>117</v>
      </c>
      <c r="M29" s="203"/>
      <c r="N29" s="225">
        <f>SUM(D29:M29)</f>
        <v>1086</v>
      </c>
    </row>
    <row r="30" spans="1:14" ht="49.5" customHeight="1" thickTop="1" thickBot="1" x14ac:dyDescent="0.2">
      <c r="A30" s="52" t="s">
        <v>76</v>
      </c>
      <c r="B30" s="218" t="s">
        <v>139</v>
      </c>
      <c r="C30" s="219" t="s">
        <v>50</v>
      </c>
      <c r="D30" s="220">
        <v>320</v>
      </c>
      <c r="E30" s="221">
        <v>142</v>
      </c>
      <c r="F30" s="222">
        <v>113</v>
      </c>
      <c r="G30" s="222">
        <v>69</v>
      </c>
      <c r="H30" s="222">
        <v>40</v>
      </c>
      <c r="I30" s="223">
        <v>110</v>
      </c>
      <c r="J30" s="223">
        <v>110</v>
      </c>
      <c r="K30" s="223">
        <v>89</v>
      </c>
      <c r="L30" s="223">
        <v>180</v>
      </c>
      <c r="M30" s="204"/>
      <c r="N30" s="226">
        <f>SUM(D30:M30)</f>
        <v>1173</v>
      </c>
    </row>
    <row r="31" spans="1:14" ht="31.5" hidden="1" customHeight="1" thickBot="1" x14ac:dyDescent="0.2">
      <c r="A31" s="395" t="s">
        <v>52</v>
      </c>
      <c r="B31" s="396"/>
      <c r="C31" s="397"/>
      <c r="D31" s="194">
        <f t="shared" ref="D31:L31" si="4">SUM(D27:D30)</f>
        <v>1009</v>
      </c>
      <c r="E31" s="195">
        <f t="shared" si="4"/>
        <v>986</v>
      </c>
      <c r="F31" s="196">
        <f t="shared" si="4"/>
        <v>438</v>
      </c>
      <c r="G31" s="196">
        <f t="shared" si="4"/>
        <v>365</v>
      </c>
      <c r="H31" s="196">
        <f t="shared" si="4"/>
        <v>266</v>
      </c>
      <c r="I31" s="196">
        <f t="shared" si="4"/>
        <v>571</v>
      </c>
      <c r="J31" s="197">
        <f t="shared" si="4"/>
        <v>372</v>
      </c>
      <c r="K31" s="197">
        <f t="shared" si="4"/>
        <v>545</v>
      </c>
      <c r="L31" s="197">
        <f t="shared" si="4"/>
        <v>790</v>
      </c>
      <c r="M31" s="249"/>
      <c r="N31" s="198">
        <f>SUM(N27:N30)</f>
        <v>5342</v>
      </c>
    </row>
    <row r="32" spans="1:14" ht="30" customHeight="1" thickBot="1" x14ac:dyDescent="0.2">
      <c r="A32" s="373" t="s">
        <v>118</v>
      </c>
      <c r="B32" s="374"/>
      <c r="C32" s="375"/>
      <c r="D32" s="250">
        <f t="shared" ref="D32:L32" si="5">SUM(D28:D30)</f>
        <v>629</v>
      </c>
      <c r="E32" s="251">
        <f t="shared" si="5"/>
        <v>614</v>
      </c>
      <c r="F32" s="251">
        <f t="shared" si="5"/>
        <v>317</v>
      </c>
      <c r="G32" s="251">
        <f t="shared" si="5"/>
        <v>170</v>
      </c>
      <c r="H32" s="251">
        <f t="shared" si="5"/>
        <v>125</v>
      </c>
      <c r="I32" s="251">
        <f t="shared" si="5"/>
        <v>329</v>
      </c>
      <c r="J32" s="251">
        <f t="shared" si="5"/>
        <v>226</v>
      </c>
      <c r="K32" s="251">
        <f t="shared" si="5"/>
        <v>314</v>
      </c>
      <c r="L32" s="251">
        <f t="shared" si="5"/>
        <v>360</v>
      </c>
      <c r="M32" s="252"/>
      <c r="N32" s="253">
        <f>SUM(N28:N30)</f>
        <v>3084</v>
      </c>
    </row>
    <row r="33" spans="1:15" ht="19.5" customHeight="1" x14ac:dyDescent="0.15">
      <c r="A33" s="17"/>
      <c r="B33" s="205" t="s">
        <v>142</v>
      </c>
      <c r="C33" s="115"/>
      <c r="D33" s="115"/>
      <c r="E33" s="115"/>
      <c r="F33" s="115"/>
      <c r="G33" s="115"/>
      <c r="H33" s="115"/>
    </row>
    <row r="34" spans="1:15" ht="19.5" customHeight="1" x14ac:dyDescent="0.15">
      <c r="B34" s="205"/>
      <c r="C34" s="116"/>
      <c r="D34" s="116"/>
      <c r="E34" s="115"/>
      <c r="F34" s="115"/>
      <c r="G34" s="118"/>
      <c r="H34" s="116"/>
      <c r="I34" s="115"/>
    </row>
    <row r="35" spans="1:15" ht="15.75" customHeight="1" x14ac:dyDescent="0.15">
      <c r="A35" s="115"/>
      <c r="B35" s="115"/>
      <c r="C35" s="115"/>
      <c r="D35" s="115"/>
      <c r="E35" s="115"/>
      <c r="F35" s="115"/>
      <c r="G35" s="115"/>
      <c r="H35" s="115"/>
      <c r="I35" s="115"/>
      <c r="J35" s="115"/>
      <c r="K35" s="115"/>
      <c r="L35" s="115"/>
      <c r="M35" s="115"/>
      <c r="N35" s="115"/>
      <c r="O35" s="115"/>
    </row>
    <row r="36" spans="1:15" ht="15.75" customHeight="1" x14ac:dyDescent="0.15">
      <c r="B36" s="115"/>
      <c r="C36" s="115"/>
      <c r="D36" s="115"/>
      <c r="E36" s="115"/>
      <c r="F36" s="115"/>
      <c r="J36" s="115"/>
      <c r="K36" s="115"/>
      <c r="L36" s="115"/>
      <c r="M36" s="115"/>
      <c r="N36" s="115"/>
    </row>
    <row r="37" spans="1:15" ht="15.75" customHeight="1" x14ac:dyDescent="0.15">
      <c r="B37" s="115"/>
      <c r="C37" s="115"/>
      <c r="D37" s="115"/>
      <c r="E37" s="115"/>
      <c r="F37" s="123"/>
      <c r="G37" s="115"/>
      <c r="H37" s="115"/>
      <c r="I37" s="115"/>
      <c r="J37" s="115"/>
      <c r="K37" s="115"/>
      <c r="L37" s="115"/>
      <c r="M37" s="115"/>
      <c r="N37" s="115"/>
    </row>
    <row r="38" spans="1:15" ht="15.75" customHeight="1" x14ac:dyDescent="0.15">
      <c r="B38" s="115"/>
      <c r="C38" s="115"/>
      <c r="D38" s="117"/>
      <c r="E38" s="117"/>
      <c r="F38" s="117"/>
      <c r="G38" s="115"/>
      <c r="H38" s="115"/>
      <c r="I38" s="115"/>
      <c r="J38" s="115"/>
      <c r="K38" s="115"/>
      <c r="L38" s="115"/>
      <c r="M38" s="115"/>
      <c r="N38" s="115"/>
    </row>
    <row r="39" spans="1:15" ht="15.75" customHeight="1" x14ac:dyDescent="0.15">
      <c r="B39" s="115"/>
      <c r="C39" s="115"/>
      <c r="D39" s="115"/>
      <c r="E39" s="115"/>
      <c r="F39" s="115"/>
      <c r="G39" s="115"/>
      <c r="H39" s="115"/>
      <c r="I39" s="115"/>
      <c r="J39" s="115"/>
      <c r="K39" s="115"/>
      <c r="L39" s="115"/>
      <c r="M39" s="115"/>
      <c r="N39" s="115"/>
    </row>
    <row r="40" spans="1:15" ht="15.75" customHeight="1" x14ac:dyDescent="0.15">
      <c r="B40" s="115"/>
      <c r="C40" s="115"/>
      <c r="D40" s="115"/>
      <c r="E40" s="115"/>
      <c r="F40" s="115"/>
      <c r="G40" s="115"/>
      <c r="H40" s="115"/>
      <c r="I40" s="115"/>
      <c r="J40" s="115"/>
      <c r="K40" s="115"/>
      <c r="L40" s="115"/>
      <c r="M40" s="115"/>
      <c r="N40" s="115"/>
    </row>
    <row r="41" spans="1:15" x14ac:dyDescent="0.15">
      <c r="I41" s="115"/>
      <c r="J41" s="115"/>
      <c r="K41" s="115"/>
      <c r="L41" s="115"/>
      <c r="M41" s="115"/>
      <c r="N41" s="115"/>
    </row>
    <row r="42" spans="1:15" x14ac:dyDescent="0.15">
      <c r="I42" s="115"/>
      <c r="J42" s="115"/>
      <c r="K42" s="115"/>
      <c r="L42" s="115"/>
      <c r="M42" s="115"/>
      <c r="N42" s="115"/>
    </row>
    <row r="43" spans="1:15" x14ac:dyDescent="0.15">
      <c r="I43" s="115"/>
      <c r="J43" s="115"/>
      <c r="K43" s="115"/>
      <c r="L43" s="115"/>
      <c r="M43" s="115"/>
      <c r="N43" s="115"/>
    </row>
    <row r="44" spans="1:15" x14ac:dyDescent="0.15">
      <c r="I44" s="115"/>
      <c r="J44" s="115"/>
      <c r="K44" s="115"/>
      <c r="L44" s="115"/>
      <c r="M44" s="115"/>
      <c r="N44" s="115"/>
    </row>
    <row r="45" spans="1:15" x14ac:dyDescent="0.15">
      <c r="I45" s="115"/>
      <c r="J45" s="115"/>
      <c r="K45" s="115"/>
      <c r="L45" s="115"/>
      <c r="M45" s="115"/>
      <c r="N45" s="115"/>
    </row>
    <row r="46" spans="1:15" x14ac:dyDescent="0.15">
      <c r="I46" s="115"/>
      <c r="J46" s="115"/>
      <c r="K46" s="115"/>
      <c r="L46" s="115"/>
      <c r="M46" s="115"/>
      <c r="N46" s="115"/>
    </row>
    <row r="47" spans="1:15" x14ac:dyDescent="0.15">
      <c r="I47" s="115"/>
      <c r="J47" s="115"/>
      <c r="K47" s="115"/>
      <c r="L47" s="115"/>
      <c r="M47" s="115"/>
      <c r="N47" s="115"/>
    </row>
  </sheetData>
  <mergeCells count="20">
    <mergeCell ref="A32:C32"/>
    <mergeCell ref="A21:C22"/>
    <mergeCell ref="A31:C31"/>
    <mergeCell ref="A13:A14"/>
    <mergeCell ref="B13:B14"/>
    <mergeCell ref="C13:C14"/>
    <mergeCell ref="A23:C23"/>
    <mergeCell ref="A1:N1"/>
    <mergeCell ref="N13:N14"/>
    <mergeCell ref="B19:B20"/>
    <mergeCell ref="A15:A20"/>
    <mergeCell ref="B17:B18"/>
    <mergeCell ref="B15:B16"/>
    <mergeCell ref="D13:M13"/>
    <mergeCell ref="N25:N26"/>
    <mergeCell ref="A27:A29"/>
    <mergeCell ref="A25:A26"/>
    <mergeCell ref="B25:B26"/>
    <mergeCell ref="C25:C26"/>
    <mergeCell ref="D25:M25"/>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opLeftCell="A25" zoomScale="75" zoomScaleNormal="100" zoomScaleSheetLayoutView="75" workbookViewId="0">
      <selection activeCell="M45" sqref="M45:M50"/>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26.25" customHeight="1" x14ac:dyDescent="0.15"/>
    <row r="2" spans="1:14" ht="66.75" customHeight="1" x14ac:dyDescent="0.15">
      <c r="A2" s="366" t="s">
        <v>99</v>
      </c>
      <c r="B2" s="367"/>
      <c r="C2" s="367"/>
      <c r="D2" s="367"/>
      <c r="E2" s="367"/>
      <c r="F2" s="367"/>
      <c r="G2" s="367"/>
      <c r="H2" s="367"/>
      <c r="I2" s="367"/>
      <c r="J2" s="367"/>
      <c r="K2" s="367"/>
      <c r="L2" s="367"/>
      <c r="M2" s="367"/>
      <c r="N2" s="367"/>
    </row>
    <row r="3" spans="1:14" ht="22.5" customHeight="1" x14ac:dyDescent="0.15">
      <c r="A3" s="16" t="s">
        <v>17</v>
      </c>
      <c r="B3" t="s">
        <v>135</v>
      </c>
      <c r="C3"/>
      <c r="D3"/>
      <c r="E3"/>
      <c r="F3"/>
      <c r="G3"/>
      <c r="N3" s="58"/>
    </row>
    <row r="4" spans="1:14" ht="22.5" customHeight="1" x14ac:dyDescent="0.15">
      <c r="A4" s="16" t="s">
        <v>19</v>
      </c>
      <c r="B4" t="s">
        <v>71</v>
      </c>
      <c r="C4"/>
      <c r="D4"/>
      <c r="E4"/>
      <c r="F4"/>
      <c r="G4"/>
      <c r="N4" s="58"/>
    </row>
    <row r="5" spans="1:14" ht="22.5" customHeight="1" x14ac:dyDescent="0.15">
      <c r="A5" s="16"/>
      <c r="B5" t="s">
        <v>69</v>
      </c>
      <c r="C5"/>
      <c r="D5"/>
      <c r="E5"/>
      <c r="F5"/>
      <c r="G5"/>
      <c r="N5" s="58"/>
    </row>
    <row r="6" spans="1:14" ht="22.5" customHeight="1" x14ac:dyDescent="0.15">
      <c r="A6" s="16" t="s">
        <v>22</v>
      </c>
      <c r="B6" t="s">
        <v>136</v>
      </c>
      <c r="C6"/>
      <c r="D6" s="79">
        <f>SUM(N20,N18,N16)</f>
        <v>36175</v>
      </c>
      <c r="E6" t="s">
        <v>25</v>
      </c>
      <c r="F6"/>
      <c r="G6"/>
      <c r="N6" s="58"/>
    </row>
    <row r="7" spans="1:14" ht="22.5" customHeight="1" x14ac:dyDescent="0.15">
      <c r="A7" s="16"/>
      <c r="B7" t="s">
        <v>36</v>
      </c>
      <c r="C7"/>
      <c r="D7" s="101">
        <f>SUM(N17,N19,N21)</f>
        <v>108</v>
      </c>
      <c r="E7" t="s">
        <v>25</v>
      </c>
      <c r="F7"/>
      <c r="G7" s="200"/>
      <c r="H7" s="113"/>
      <c r="I7" s="113"/>
      <c r="J7" s="113"/>
      <c r="K7" s="113"/>
      <c r="L7" s="113"/>
      <c r="M7" s="199"/>
      <c r="N7" s="58"/>
    </row>
    <row r="8" spans="1:14" ht="22.5" customHeight="1" x14ac:dyDescent="0.15">
      <c r="A8"/>
      <c r="B8"/>
      <c r="C8"/>
      <c r="D8" s="16" t="s">
        <v>83</v>
      </c>
      <c r="E8"/>
      <c r="F8" s="114">
        <f>D7/D6</f>
        <v>2.9854872149274359E-3</v>
      </c>
      <c r="H8" s="113"/>
      <c r="I8" s="113"/>
      <c r="J8" s="113"/>
      <c r="K8" s="113"/>
      <c r="L8" s="113"/>
      <c r="N8" s="58"/>
    </row>
    <row r="9" spans="1:14" ht="15.75" customHeight="1" x14ac:dyDescent="0.15">
      <c r="A9"/>
      <c r="B9" t="s">
        <v>37</v>
      </c>
      <c r="C9"/>
      <c r="D9" t="s">
        <v>85</v>
      </c>
      <c r="E9"/>
      <c r="F9" s="102">
        <f>N29</f>
        <v>801</v>
      </c>
      <c r="G9" t="s">
        <v>29</v>
      </c>
      <c r="H9" s="1" t="s">
        <v>38</v>
      </c>
      <c r="N9" s="58"/>
    </row>
    <row r="10" spans="1:14" ht="15.75" customHeight="1" x14ac:dyDescent="0.15">
      <c r="A10"/>
      <c r="B10" t="s">
        <v>39</v>
      </c>
      <c r="C10"/>
      <c r="D10" t="s">
        <v>86</v>
      </c>
      <c r="E10"/>
      <c r="F10" s="102">
        <f>N30</f>
        <v>959</v>
      </c>
      <c r="G10" t="s">
        <v>29</v>
      </c>
      <c r="H10" s="79">
        <f>SUM(N29,N30,N31)</f>
        <v>2871</v>
      </c>
      <c r="I10" s="18" t="s">
        <v>29</v>
      </c>
      <c r="J10" s="18"/>
      <c r="K10" s="18"/>
      <c r="L10" s="18"/>
      <c r="M10" s="17"/>
      <c r="N10" s="58"/>
    </row>
    <row r="11" spans="1:14" ht="15.75" customHeight="1" x14ac:dyDescent="0.15">
      <c r="A11"/>
      <c r="B11"/>
      <c r="C11"/>
      <c r="D11" s="65" t="s">
        <v>67</v>
      </c>
      <c r="E11" s="65"/>
      <c r="F11" s="102">
        <f>N31</f>
        <v>1111</v>
      </c>
      <c r="G11" s="65" t="s">
        <v>29</v>
      </c>
      <c r="K11" s="18"/>
      <c r="L11" s="18"/>
      <c r="N11" s="58"/>
    </row>
    <row r="12" spans="1:14" ht="15.75" customHeight="1" x14ac:dyDescent="0.15">
      <c r="A12" s="16" t="s">
        <v>66</v>
      </c>
      <c r="B12" t="s">
        <v>131</v>
      </c>
      <c r="E12" s="1" t="s">
        <v>132</v>
      </c>
      <c r="H12" s="18"/>
      <c r="I12" s="18"/>
      <c r="J12" s="18"/>
      <c r="K12" s="18"/>
      <c r="L12" s="18"/>
      <c r="M12" s="17"/>
      <c r="N12" s="58"/>
    </row>
    <row r="13" spans="1:14" ht="22.5" customHeight="1" thickBot="1" x14ac:dyDescent="0.2">
      <c r="A13"/>
      <c r="B13"/>
      <c r="C13"/>
      <c r="D13" s="65"/>
      <c r="E13" s="65"/>
      <c r="F13" s="80"/>
      <c r="G13" s="65"/>
      <c r="H13" s="18"/>
      <c r="I13" s="18"/>
      <c r="J13" s="18"/>
      <c r="K13" s="18"/>
      <c r="L13" s="18"/>
      <c r="M13" s="17"/>
      <c r="N13" s="58"/>
    </row>
    <row r="14" spans="1:14" ht="17.25" customHeight="1" x14ac:dyDescent="0.15">
      <c r="A14" s="364" t="s">
        <v>3</v>
      </c>
      <c r="B14" s="368" t="s">
        <v>0</v>
      </c>
      <c r="C14" s="354" t="s">
        <v>1</v>
      </c>
      <c r="D14" s="357" t="s">
        <v>14</v>
      </c>
      <c r="E14" s="349"/>
      <c r="F14" s="349"/>
      <c r="G14" s="349"/>
      <c r="H14" s="349"/>
      <c r="I14" s="349"/>
      <c r="J14" s="349"/>
      <c r="K14" s="349"/>
      <c r="L14" s="349"/>
      <c r="M14" s="350"/>
      <c r="N14" s="346" t="s">
        <v>15</v>
      </c>
    </row>
    <row r="15" spans="1:14" ht="18" customHeight="1" thickBot="1" x14ac:dyDescent="0.2">
      <c r="A15" s="365"/>
      <c r="B15" s="369"/>
      <c r="C15" s="370"/>
      <c r="D15" s="66" t="s">
        <v>7</v>
      </c>
      <c r="E15" s="67" t="s">
        <v>8</v>
      </c>
      <c r="F15" s="67" t="s">
        <v>9</v>
      </c>
      <c r="G15" s="67" t="s">
        <v>10</v>
      </c>
      <c r="H15" s="67" t="s">
        <v>11</v>
      </c>
      <c r="I15" s="89" t="s">
        <v>12</v>
      </c>
      <c r="J15" s="89" t="s">
        <v>88</v>
      </c>
      <c r="K15" s="89" t="s">
        <v>68</v>
      </c>
      <c r="L15" s="89" t="s">
        <v>89</v>
      </c>
      <c r="M15" s="88" t="s">
        <v>77</v>
      </c>
      <c r="N15" s="371"/>
    </row>
    <row r="16" spans="1:14" ht="29.25" customHeight="1" thickTop="1" x14ac:dyDescent="0.15">
      <c r="A16" s="381" t="s">
        <v>74</v>
      </c>
      <c r="B16" s="403" t="s">
        <v>90</v>
      </c>
      <c r="C16" s="59" t="s">
        <v>5</v>
      </c>
      <c r="D16" s="60">
        <v>301</v>
      </c>
      <c r="E16" s="61">
        <v>1571</v>
      </c>
      <c r="F16" s="62">
        <v>478</v>
      </c>
      <c r="G16" s="62">
        <v>608</v>
      </c>
      <c r="H16" s="62">
        <v>1432</v>
      </c>
      <c r="I16" s="63">
        <v>3286</v>
      </c>
      <c r="J16" s="63">
        <v>3018</v>
      </c>
      <c r="K16" s="63">
        <v>254</v>
      </c>
      <c r="L16" s="63">
        <v>549</v>
      </c>
      <c r="M16" s="63">
        <v>644</v>
      </c>
      <c r="N16" s="64">
        <f t="shared" ref="N16:N23" si="0">SUM(D16:M16)</f>
        <v>12141</v>
      </c>
    </row>
    <row r="17" spans="1:14" ht="29.25" customHeight="1" thickBot="1" x14ac:dyDescent="0.2">
      <c r="A17" s="381"/>
      <c r="B17" s="402"/>
      <c r="C17" s="3" t="s">
        <v>6</v>
      </c>
      <c r="D17" s="8">
        <v>5</v>
      </c>
      <c r="E17" s="5">
        <v>11</v>
      </c>
      <c r="F17" s="5">
        <v>1</v>
      </c>
      <c r="G17" s="5">
        <v>0</v>
      </c>
      <c r="H17" s="5">
        <v>0</v>
      </c>
      <c r="I17" s="10">
        <v>1</v>
      </c>
      <c r="J17" s="10">
        <v>1</v>
      </c>
      <c r="K17" s="10">
        <v>12</v>
      </c>
      <c r="L17" s="10">
        <v>8</v>
      </c>
      <c r="M17" s="10">
        <v>1</v>
      </c>
      <c r="N17" s="13">
        <f t="shared" si="0"/>
        <v>40</v>
      </c>
    </row>
    <row r="18" spans="1:14" ht="29.25" customHeight="1" thickTop="1" x14ac:dyDescent="0.15">
      <c r="A18" s="381"/>
      <c r="B18" s="400" t="s">
        <v>91</v>
      </c>
      <c r="C18" s="2" t="s">
        <v>5</v>
      </c>
      <c r="D18" s="6">
        <v>736</v>
      </c>
      <c r="E18" s="7">
        <v>1869</v>
      </c>
      <c r="F18" s="4">
        <v>1120</v>
      </c>
      <c r="G18" s="4">
        <v>622</v>
      </c>
      <c r="H18" s="4">
        <v>806</v>
      </c>
      <c r="I18" s="9">
        <v>1815</v>
      </c>
      <c r="J18" s="9">
        <v>1269</v>
      </c>
      <c r="K18" s="9">
        <v>224</v>
      </c>
      <c r="L18" s="9">
        <v>134</v>
      </c>
      <c r="M18" s="9">
        <v>331</v>
      </c>
      <c r="N18" s="11">
        <f t="shared" si="0"/>
        <v>8926</v>
      </c>
    </row>
    <row r="19" spans="1:14" ht="29.25" customHeight="1" thickBot="1" x14ac:dyDescent="0.2">
      <c r="A19" s="381"/>
      <c r="B19" s="402"/>
      <c r="C19" s="3" t="s">
        <v>6</v>
      </c>
      <c r="D19" s="8">
        <v>4</v>
      </c>
      <c r="E19" s="5">
        <v>1</v>
      </c>
      <c r="F19" s="5">
        <v>6</v>
      </c>
      <c r="G19" s="5">
        <v>0</v>
      </c>
      <c r="H19" s="5">
        <v>1</v>
      </c>
      <c r="I19" s="10">
        <v>3</v>
      </c>
      <c r="J19" s="10">
        <v>1</v>
      </c>
      <c r="K19" s="10">
        <v>1</v>
      </c>
      <c r="L19" s="10">
        <v>2</v>
      </c>
      <c r="M19" s="10">
        <v>3</v>
      </c>
      <c r="N19" s="12">
        <f t="shared" si="0"/>
        <v>22</v>
      </c>
    </row>
    <row r="20" spans="1:14" ht="29.25" customHeight="1" thickTop="1" x14ac:dyDescent="0.15">
      <c r="A20" s="398"/>
      <c r="B20" s="400" t="s">
        <v>92</v>
      </c>
      <c r="C20" s="2" t="s">
        <v>5</v>
      </c>
      <c r="D20" s="6">
        <v>952</v>
      </c>
      <c r="E20" s="7">
        <v>2863</v>
      </c>
      <c r="F20" s="4">
        <v>1838</v>
      </c>
      <c r="G20" s="4">
        <v>1053</v>
      </c>
      <c r="H20" s="4">
        <v>1138</v>
      </c>
      <c r="I20" s="9">
        <v>3059</v>
      </c>
      <c r="J20" s="9">
        <v>2853</v>
      </c>
      <c r="K20" s="9">
        <v>535</v>
      </c>
      <c r="L20" s="9">
        <v>143</v>
      </c>
      <c r="M20" s="9">
        <v>674</v>
      </c>
      <c r="N20" s="11">
        <f t="shared" si="0"/>
        <v>15108</v>
      </c>
    </row>
    <row r="21" spans="1:14" ht="29.25" customHeight="1" thickBot="1" x14ac:dyDescent="0.2">
      <c r="A21" s="398"/>
      <c r="B21" s="401"/>
      <c r="C21" s="33" t="s">
        <v>6</v>
      </c>
      <c r="D21" s="34">
        <v>7</v>
      </c>
      <c r="E21" s="35">
        <v>5</v>
      </c>
      <c r="F21" s="35">
        <v>11</v>
      </c>
      <c r="G21" s="35">
        <v>1</v>
      </c>
      <c r="H21" s="35">
        <v>1</v>
      </c>
      <c r="I21" s="36">
        <v>5</v>
      </c>
      <c r="J21" s="36">
        <v>4</v>
      </c>
      <c r="K21" s="36">
        <v>6</v>
      </c>
      <c r="L21" s="36">
        <v>0</v>
      </c>
      <c r="M21" s="36">
        <v>6</v>
      </c>
      <c r="N21" s="13">
        <f t="shared" si="0"/>
        <v>46</v>
      </c>
    </row>
    <row r="22" spans="1:14" ht="25.5" customHeight="1" x14ac:dyDescent="0.15">
      <c r="A22" s="386" t="s">
        <v>52</v>
      </c>
      <c r="B22" s="387"/>
      <c r="C22" s="388"/>
      <c r="D22" s="37">
        <f t="shared" ref="D22:M22" si="1">D16+D18+D20</f>
        <v>1989</v>
      </c>
      <c r="E22" s="38">
        <f t="shared" si="1"/>
        <v>6303</v>
      </c>
      <c r="F22" s="39">
        <f t="shared" si="1"/>
        <v>3436</v>
      </c>
      <c r="G22" s="39">
        <f t="shared" si="1"/>
        <v>2283</v>
      </c>
      <c r="H22" s="39">
        <f t="shared" si="1"/>
        <v>3376</v>
      </c>
      <c r="I22" s="40">
        <f t="shared" si="1"/>
        <v>8160</v>
      </c>
      <c r="J22" s="40">
        <f t="shared" si="1"/>
        <v>7140</v>
      </c>
      <c r="K22" s="40">
        <f t="shared" si="1"/>
        <v>1013</v>
      </c>
      <c r="L22" s="40">
        <f t="shared" si="1"/>
        <v>826</v>
      </c>
      <c r="M22" s="40">
        <f t="shared" si="1"/>
        <v>1649</v>
      </c>
      <c r="N22" s="41">
        <f t="shared" si="0"/>
        <v>36175</v>
      </c>
    </row>
    <row r="23" spans="1:14" ht="25.5" customHeight="1" thickBot="1" x14ac:dyDescent="0.2">
      <c r="A23" s="389"/>
      <c r="B23" s="390"/>
      <c r="C23" s="391"/>
      <c r="D23" s="42">
        <f t="shared" ref="D23:M23" si="2">D17+D19+D21</f>
        <v>16</v>
      </c>
      <c r="E23" s="43">
        <f t="shared" si="2"/>
        <v>17</v>
      </c>
      <c r="F23" s="43">
        <f t="shared" si="2"/>
        <v>18</v>
      </c>
      <c r="G23" s="43">
        <f t="shared" si="2"/>
        <v>1</v>
      </c>
      <c r="H23" s="43">
        <f t="shared" si="2"/>
        <v>2</v>
      </c>
      <c r="I23" s="44">
        <f t="shared" si="2"/>
        <v>9</v>
      </c>
      <c r="J23" s="44">
        <f t="shared" si="2"/>
        <v>6</v>
      </c>
      <c r="K23" s="44">
        <f t="shared" si="2"/>
        <v>19</v>
      </c>
      <c r="L23" s="44">
        <f t="shared" si="2"/>
        <v>10</v>
      </c>
      <c r="M23" s="44">
        <f t="shared" si="2"/>
        <v>10</v>
      </c>
      <c r="N23" s="45">
        <f t="shared" si="0"/>
        <v>108</v>
      </c>
    </row>
    <row r="24" spans="1:14" ht="25.5" customHeight="1" thickBot="1" x14ac:dyDescent="0.2">
      <c r="A24" s="392" t="s">
        <v>98</v>
      </c>
      <c r="B24" s="393"/>
      <c r="C24" s="394"/>
      <c r="D24" s="119">
        <f t="shared" ref="D24:N24" si="3">D23/D22</f>
        <v>8.0442433383609846E-3</v>
      </c>
      <c r="E24" s="120">
        <f t="shared" si="3"/>
        <v>2.6971283515786135E-3</v>
      </c>
      <c r="F24" s="120">
        <f t="shared" si="3"/>
        <v>5.2386495925494762E-3</v>
      </c>
      <c r="G24" s="120">
        <f t="shared" si="3"/>
        <v>4.3802014892685063E-4</v>
      </c>
      <c r="H24" s="120">
        <f t="shared" si="3"/>
        <v>5.9241706161137445E-4</v>
      </c>
      <c r="I24" s="120">
        <f t="shared" si="3"/>
        <v>1.1029411764705882E-3</v>
      </c>
      <c r="J24" s="120">
        <f t="shared" si="3"/>
        <v>8.4033613445378156E-4</v>
      </c>
      <c r="K24" s="120">
        <f t="shared" si="3"/>
        <v>1.8756169792694965E-2</v>
      </c>
      <c r="L24" s="120">
        <f t="shared" si="3"/>
        <v>1.2106537530266344E-2</v>
      </c>
      <c r="M24" s="121">
        <f t="shared" si="3"/>
        <v>6.0642813826561554E-3</v>
      </c>
      <c r="N24" s="122">
        <f t="shared" si="3"/>
        <v>2.9854872149274359E-3</v>
      </c>
    </row>
    <row r="25" spans="1:14" ht="25.5" customHeight="1" thickBot="1" x14ac:dyDescent="0.2">
      <c r="A25" s="54"/>
      <c r="B25" s="54"/>
      <c r="C25" s="54"/>
      <c r="D25" s="55"/>
      <c r="E25" s="56"/>
      <c r="F25" s="56"/>
      <c r="G25" s="56"/>
      <c r="H25" s="56"/>
      <c r="I25" s="56"/>
      <c r="J25" s="56"/>
      <c r="K25" s="56"/>
      <c r="L25" s="56"/>
      <c r="M25" s="56"/>
      <c r="N25" s="57"/>
    </row>
    <row r="26" spans="1:14" ht="15" customHeight="1" x14ac:dyDescent="0.15">
      <c r="A26" s="376" t="s">
        <v>3</v>
      </c>
      <c r="B26" s="378" t="s">
        <v>0</v>
      </c>
      <c r="C26" s="380" t="s">
        <v>1</v>
      </c>
      <c r="D26" s="348" t="s">
        <v>40</v>
      </c>
      <c r="E26" s="349"/>
      <c r="F26" s="349"/>
      <c r="G26" s="349"/>
      <c r="H26" s="349"/>
      <c r="I26" s="349"/>
      <c r="J26" s="349"/>
      <c r="K26" s="349"/>
      <c r="L26" s="349"/>
      <c r="M26" s="350"/>
      <c r="N26" s="346" t="s">
        <v>41</v>
      </c>
    </row>
    <row r="27" spans="1:14" ht="15" customHeight="1" thickBot="1" x14ac:dyDescent="0.2">
      <c r="A27" s="377"/>
      <c r="B27" s="379"/>
      <c r="C27" s="370"/>
      <c r="D27" s="69" t="s">
        <v>42</v>
      </c>
      <c r="E27" s="70" t="s">
        <v>43</v>
      </c>
      <c r="F27" s="70" t="s">
        <v>44</v>
      </c>
      <c r="G27" s="70" t="s">
        <v>45</v>
      </c>
      <c r="H27" s="70" t="s">
        <v>46</v>
      </c>
      <c r="I27" s="96" t="s">
        <v>93</v>
      </c>
      <c r="J27" s="70" t="s">
        <v>78</v>
      </c>
      <c r="K27" s="70" t="s">
        <v>79</v>
      </c>
      <c r="L27" s="96" t="s">
        <v>80</v>
      </c>
      <c r="M27" s="107"/>
      <c r="N27" s="347"/>
    </row>
    <row r="28" spans="1:14" ht="49.5" customHeight="1" thickTop="1" x14ac:dyDescent="0.15">
      <c r="A28" s="381" t="s">
        <v>75</v>
      </c>
      <c r="B28" s="19" t="s">
        <v>133</v>
      </c>
      <c r="C28" s="46" t="s">
        <v>50</v>
      </c>
      <c r="D28" s="47">
        <v>589</v>
      </c>
      <c r="E28" s="48">
        <v>513</v>
      </c>
      <c r="F28" s="49">
        <v>126</v>
      </c>
      <c r="G28" s="49">
        <v>147</v>
      </c>
      <c r="H28" s="49">
        <v>194</v>
      </c>
      <c r="I28" s="97">
        <v>491</v>
      </c>
      <c r="J28" s="97">
        <v>459</v>
      </c>
      <c r="K28" s="97">
        <v>542</v>
      </c>
      <c r="L28" s="97">
        <v>140</v>
      </c>
      <c r="M28" s="108"/>
      <c r="N28" s="51">
        <f>SUM(D28:M28)</f>
        <v>3201</v>
      </c>
    </row>
    <row r="29" spans="1:14" ht="49.5" customHeight="1" x14ac:dyDescent="0.15">
      <c r="A29" s="381"/>
      <c r="B29" s="72" t="s">
        <v>95</v>
      </c>
      <c r="C29" s="73" t="s">
        <v>50</v>
      </c>
      <c r="D29" s="74">
        <v>65</v>
      </c>
      <c r="E29" s="75">
        <v>151</v>
      </c>
      <c r="F29" s="76">
        <v>40</v>
      </c>
      <c r="G29" s="76">
        <v>55</v>
      </c>
      <c r="H29" s="76">
        <v>47</v>
      </c>
      <c r="I29" s="98">
        <v>60</v>
      </c>
      <c r="J29" s="98">
        <v>74</v>
      </c>
      <c r="K29" s="98">
        <v>81</v>
      </c>
      <c r="L29" s="98">
        <v>228</v>
      </c>
      <c r="M29" s="109"/>
      <c r="N29" s="78">
        <f>SUM(D29:M29)</f>
        <v>801</v>
      </c>
    </row>
    <row r="30" spans="1:14" ht="49.5" customHeight="1" thickBot="1" x14ac:dyDescent="0.2">
      <c r="A30" s="382"/>
      <c r="B30" s="32" t="s">
        <v>96</v>
      </c>
      <c r="C30" s="20" t="s">
        <v>50</v>
      </c>
      <c r="D30" s="93">
        <v>194</v>
      </c>
      <c r="E30" s="94">
        <v>187</v>
      </c>
      <c r="F30" s="95">
        <v>102</v>
      </c>
      <c r="G30" s="95">
        <v>95</v>
      </c>
      <c r="H30" s="95">
        <v>63</v>
      </c>
      <c r="I30" s="99">
        <v>98</v>
      </c>
      <c r="J30" s="106">
        <v>46</v>
      </c>
      <c r="K30" s="106">
        <v>47</v>
      </c>
      <c r="L30" s="106">
        <v>127</v>
      </c>
      <c r="M30" s="110"/>
      <c r="N30" s="21">
        <f>SUM(D30:M30)</f>
        <v>959</v>
      </c>
    </row>
    <row r="31" spans="1:14" ht="49.5" customHeight="1" thickTop="1" thickBot="1" x14ac:dyDescent="0.2">
      <c r="A31" s="52" t="s">
        <v>76</v>
      </c>
      <c r="B31" s="53" t="s">
        <v>134</v>
      </c>
      <c r="C31" s="22" t="s">
        <v>50</v>
      </c>
      <c r="D31" s="90">
        <v>283</v>
      </c>
      <c r="E31" s="91">
        <v>136</v>
      </c>
      <c r="F31" s="92">
        <v>185</v>
      </c>
      <c r="G31" s="92">
        <v>103</v>
      </c>
      <c r="H31" s="92">
        <v>50</v>
      </c>
      <c r="I31" s="100">
        <v>81</v>
      </c>
      <c r="J31" s="100">
        <v>113</v>
      </c>
      <c r="K31" s="100">
        <v>77</v>
      </c>
      <c r="L31" s="100">
        <v>83</v>
      </c>
      <c r="M31" s="111"/>
      <c r="N31" s="27">
        <f>SUM(D31:M31)</f>
        <v>1111</v>
      </c>
    </row>
    <row r="32" spans="1:14" ht="31.5" customHeight="1" thickBot="1" x14ac:dyDescent="0.2">
      <c r="A32" s="395" t="s">
        <v>52</v>
      </c>
      <c r="B32" s="396"/>
      <c r="C32" s="397"/>
      <c r="D32" s="174">
        <f t="shared" ref="D32:L32" si="4">SUM(D28:D31)</f>
        <v>1131</v>
      </c>
      <c r="E32" s="175">
        <f t="shared" si="4"/>
        <v>987</v>
      </c>
      <c r="F32" s="176">
        <f t="shared" si="4"/>
        <v>453</v>
      </c>
      <c r="G32" s="176">
        <f t="shared" si="4"/>
        <v>400</v>
      </c>
      <c r="H32" s="176">
        <f t="shared" si="4"/>
        <v>354</v>
      </c>
      <c r="I32" s="176">
        <f t="shared" si="4"/>
        <v>730</v>
      </c>
      <c r="J32" s="177">
        <f t="shared" si="4"/>
        <v>692</v>
      </c>
      <c r="K32" s="177">
        <f t="shared" si="4"/>
        <v>747</v>
      </c>
      <c r="L32" s="177">
        <f t="shared" si="4"/>
        <v>578</v>
      </c>
      <c r="M32" s="112"/>
      <c r="N32" s="178">
        <f>SUM(N28:N31)</f>
        <v>6072</v>
      </c>
    </row>
    <row r="33" spans="1:15" ht="30" customHeight="1" thickBot="1" x14ac:dyDescent="0.2">
      <c r="A33" s="373" t="s">
        <v>118</v>
      </c>
      <c r="B33" s="374"/>
      <c r="C33" s="375"/>
      <c r="D33" s="179">
        <f t="shared" ref="D33:L33" si="5">SUM(D29:D31)</f>
        <v>542</v>
      </c>
      <c r="E33" s="180">
        <f t="shared" si="5"/>
        <v>474</v>
      </c>
      <c r="F33" s="180">
        <f t="shared" si="5"/>
        <v>327</v>
      </c>
      <c r="G33" s="180">
        <f t="shared" si="5"/>
        <v>253</v>
      </c>
      <c r="H33" s="180">
        <f t="shared" si="5"/>
        <v>160</v>
      </c>
      <c r="I33" s="180">
        <f t="shared" si="5"/>
        <v>239</v>
      </c>
      <c r="J33" s="180">
        <f t="shared" si="5"/>
        <v>233</v>
      </c>
      <c r="K33" s="180">
        <f t="shared" si="5"/>
        <v>205</v>
      </c>
      <c r="L33" s="180">
        <f t="shared" si="5"/>
        <v>438</v>
      </c>
      <c r="M33" s="173"/>
      <c r="N33" s="181">
        <f>SUM(N29:N31)</f>
        <v>2871</v>
      </c>
    </row>
    <row r="34" spans="1:15" ht="15.75" customHeight="1" x14ac:dyDescent="0.15">
      <c r="B34" s="115"/>
      <c r="C34" s="115"/>
      <c r="D34" s="115"/>
      <c r="E34" s="115"/>
      <c r="F34" s="115"/>
      <c r="G34" s="115"/>
      <c r="H34" s="115"/>
    </row>
    <row r="35" spans="1:15" ht="15.75" customHeight="1" x14ac:dyDescent="0.15">
      <c r="B35" s="115"/>
      <c r="C35" s="116"/>
      <c r="D35" s="116"/>
      <c r="E35" s="115"/>
      <c r="F35" s="115"/>
      <c r="G35" s="118"/>
      <c r="H35" s="116"/>
      <c r="I35" s="115"/>
    </row>
    <row r="36" spans="1:15" ht="15.75" customHeight="1" x14ac:dyDescent="0.15">
      <c r="A36" s="115"/>
      <c r="B36" s="115"/>
      <c r="C36" s="115"/>
      <c r="D36" s="115"/>
      <c r="E36" s="115"/>
      <c r="F36" s="115"/>
      <c r="G36" s="115"/>
      <c r="H36" s="115"/>
      <c r="I36" s="115"/>
      <c r="J36" s="115"/>
      <c r="K36" s="115"/>
      <c r="L36" s="115"/>
      <c r="M36" s="115"/>
      <c r="N36" s="115"/>
      <c r="O36" s="115"/>
    </row>
    <row r="37" spans="1:15" ht="15.75" customHeight="1" x14ac:dyDescent="0.15">
      <c r="B37" s="115"/>
      <c r="C37" s="115"/>
      <c r="D37" s="115"/>
      <c r="E37" s="115"/>
      <c r="F37" s="115"/>
      <c r="J37" s="115"/>
      <c r="K37" s="115"/>
      <c r="L37" s="115"/>
      <c r="M37" s="115"/>
      <c r="N37" s="115"/>
    </row>
    <row r="38" spans="1:15" ht="15.75" customHeight="1" x14ac:dyDescent="0.15">
      <c r="B38" s="115"/>
      <c r="C38" s="115"/>
      <c r="D38" s="115"/>
      <c r="E38" s="115"/>
      <c r="F38" s="123"/>
      <c r="G38" s="115"/>
      <c r="H38" s="115"/>
      <c r="I38" s="115"/>
      <c r="J38" s="115"/>
      <c r="K38" s="115"/>
      <c r="L38" s="115"/>
      <c r="M38" s="115"/>
      <c r="N38" s="115"/>
    </row>
    <row r="39" spans="1:15" ht="15.75" customHeight="1" x14ac:dyDescent="0.15">
      <c r="B39" s="115"/>
      <c r="C39" s="115"/>
      <c r="D39" s="117"/>
      <c r="E39" s="117"/>
      <c r="F39" s="117"/>
      <c r="G39" s="115"/>
      <c r="H39" s="115"/>
      <c r="I39" s="115"/>
      <c r="J39" s="115"/>
      <c r="K39" s="115"/>
      <c r="L39" s="115"/>
      <c r="M39" s="115"/>
      <c r="N39" s="115"/>
    </row>
    <row r="40" spans="1:15" ht="15.75" customHeight="1" x14ac:dyDescent="0.15">
      <c r="B40" s="115"/>
      <c r="C40" s="115"/>
      <c r="D40" s="115"/>
      <c r="E40" s="115"/>
      <c r="F40" s="115"/>
      <c r="G40" s="115"/>
      <c r="H40" s="115"/>
      <c r="I40" s="115"/>
      <c r="J40" s="115"/>
      <c r="K40" s="115"/>
      <c r="L40" s="115"/>
      <c r="M40" s="115"/>
      <c r="N40" s="115"/>
    </row>
    <row r="41" spans="1:15" ht="15.75" customHeight="1" x14ac:dyDescent="0.15">
      <c r="B41" s="115"/>
      <c r="C41" s="115"/>
      <c r="D41" s="115"/>
      <c r="E41" s="115"/>
      <c r="F41" s="115"/>
      <c r="G41" s="115"/>
      <c r="H41" s="115"/>
      <c r="I41" s="115"/>
      <c r="J41" s="115"/>
      <c r="K41" s="115"/>
      <c r="L41" s="115"/>
      <c r="M41" s="115"/>
      <c r="N41" s="115"/>
    </row>
    <row r="42" spans="1:15" x14ac:dyDescent="0.15">
      <c r="I42" s="115"/>
      <c r="J42" s="115"/>
      <c r="K42" s="115"/>
      <c r="L42" s="115"/>
      <c r="M42" s="115"/>
      <c r="N42" s="115"/>
    </row>
    <row r="43" spans="1:15" x14ac:dyDescent="0.15">
      <c r="I43" s="115"/>
      <c r="J43" s="115"/>
      <c r="K43" s="115"/>
      <c r="L43" s="115"/>
      <c r="M43" s="115"/>
      <c r="N43" s="115"/>
    </row>
    <row r="44" spans="1:15" x14ac:dyDescent="0.15">
      <c r="I44" s="115"/>
      <c r="J44" s="115"/>
      <c r="K44" s="115"/>
      <c r="L44" s="115"/>
      <c r="M44" s="115"/>
      <c r="N44" s="115"/>
    </row>
    <row r="45" spans="1:15" x14ac:dyDescent="0.15">
      <c r="I45" s="115"/>
      <c r="J45" s="115"/>
      <c r="K45" s="115"/>
      <c r="L45" s="115"/>
      <c r="M45" s="115"/>
      <c r="N45" s="115"/>
    </row>
    <row r="46" spans="1:15" x14ac:dyDescent="0.15">
      <c r="I46" s="115"/>
      <c r="J46" s="115"/>
      <c r="K46" s="115"/>
      <c r="L46" s="115"/>
      <c r="M46" s="115"/>
      <c r="N46" s="115"/>
    </row>
    <row r="47" spans="1:15" x14ac:dyDescent="0.15">
      <c r="I47" s="115"/>
      <c r="J47" s="115"/>
      <c r="K47" s="115"/>
      <c r="L47" s="115"/>
      <c r="M47" s="115"/>
      <c r="N47" s="115"/>
    </row>
    <row r="48" spans="1:15" x14ac:dyDescent="0.15">
      <c r="I48" s="115"/>
      <c r="J48" s="115"/>
      <c r="K48" s="115"/>
      <c r="L48" s="115"/>
      <c r="M48" s="115"/>
      <c r="N48" s="115"/>
    </row>
  </sheetData>
  <mergeCells count="20">
    <mergeCell ref="N26:N27"/>
    <mergeCell ref="A28:A30"/>
    <mergeCell ref="A26:A27"/>
    <mergeCell ref="B26:B27"/>
    <mergeCell ref="C26:C27"/>
    <mergeCell ref="D26:M26"/>
    <mergeCell ref="A2:N2"/>
    <mergeCell ref="N14:N15"/>
    <mergeCell ref="B20:B21"/>
    <mergeCell ref="A16:A21"/>
    <mergeCell ref="B18:B19"/>
    <mergeCell ref="B16:B17"/>
    <mergeCell ref="D14:M14"/>
    <mergeCell ref="A33:C33"/>
    <mergeCell ref="A22:C23"/>
    <mergeCell ref="A32:C32"/>
    <mergeCell ref="A14:A15"/>
    <mergeCell ref="B14:B15"/>
    <mergeCell ref="C14:C15"/>
    <mergeCell ref="A24:C24"/>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opLeftCell="A22" zoomScale="75" zoomScaleNormal="100" zoomScaleSheetLayoutView="75" workbookViewId="0">
      <selection activeCell="M45" sqref="M45:M50"/>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26.25" customHeight="1" x14ac:dyDescent="0.15"/>
    <row r="2" spans="1:14" ht="66.75" customHeight="1" x14ac:dyDescent="0.15">
      <c r="A2" s="366" t="s">
        <v>99</v>
      </c>
      <c r="B2" s="367"/>
      <c r="C2" s="367"/>
      <c r="D2" s="367"/>
      <c r="E2" s="367"/>
      <c r="F2" s="367"/>
      <c r="G2" s="367"/>
      <c r="H2" s="367"/>
      <c r="I2" s="367"/>
      <c r="J2" s="367"/>
      <c r="K2" s="367"/>
      <c r="L2" s="367"/>
      <c r="M2" s="367"/>
      <c r="N2" s="367"/>
    </row>
    <row r="3" spans="1:14" ht="22.5" customHeight="1" x14ac:dyDescent="0.15">
      <c r="A3" s="16" t="s">
        <v>17</v>
      </c>
      <c r="B3" t="s">
        <v>128</v>
      </c>
      <c r="C3"/>
      <c r="D3"/>
      <c r="E3"/>
      <c r="F3"/>
      <c r="G3"/>
      <c r="N3" s="58"/>
    </row>
    <row r="4" spans="1:14" ht="22.5" customHeight="1" x14ac:dyDescent="0.15">
      <c r="A4" s="16" t="s">
        <v>19</v>
      </c>
      <c r="B4" t="s">
        <v>71</v>
      </c>
      <c r="C4"/>
      <c r="D4"/>
      <c r="E4"/>
      <c r="F4"/>
      <c r="G4"/>
      <c r="N4" s="58"/>
    </row>
    <row r="5" spans="1:14" ht="22.5" customHeight="1" x14ac:dyDescent="0.15">
      <c r="A5" s="16"/>
      <c r="B5" t="s">
        <v>69</v>
      </c>
      <c r="C5"/>
      <c r="D5"/>
      <c r="E5"/>
      <c r="F5"/>
      <c r="G5"/>
      <c r="N5" s="58"/>
    </row>
    <row r="6" spans="1:14" ht="22.5" customHeight="1" x14ac:dyDescent="0.15">
      <c r="A6" s="16" t="s">
        <v>22</v>
      </c>
      <c r="B6" t="s">
        <v>129</v>
      </c>
      <c r="C6"/>
      <c r="D6" s="79">
        <f>SUM(N20,N18,N16)</f>
        <v>37383</v>
      </c>
      <c r="E6" t="s">
        <v>25</v>
      </c>
      <c r="F6"/>
      <c r="G6"/>
      <c r="N6" s="58"/>
    </row>
    <row r="7" spans="1:14" ht="22.5" customHeight="1" x14ac:dyDescent="0.15">
      <c r="A7" s="16"/>
      <c r="B7" t="s">
        <v>36</v>
      </c>
      <c r="C7"/>
      <c r="D7" s="101">
        <f>SUM(N17,N19,N21)</f>
        <v>156</v>
      </c>
      <c r="E7" t="s">
        <v>25</v>
      </c>
      <c r="F7"/>
      <c r="G7" s="200"/>
      <c r="H7" s="113"/>
      <c r="I7" s="113"/>
      <c r="J7" s="113"/>
      <c r="K7" s="113"/>
      <c r="L7" s="113"/>
      <c r="M7" s="199"/>
      <c r="N7" s="58"/>
    </row>
    <row r="8" spans="1:14" ht="22.5" customHeight="1" x14ac:dyDescent="0.15">
      <c r="A8"/>
      <c r="B8"/>
      <c r="C8"/>
      <c r="D8" s="16" t="s">
        <v>83</v>
      </c>
      <c r="E8"/>
      <c r="F8" s="114">
        <f>D7/D6</f>
        <v>4.1730198218441535E-3</v>
      </c>
      <c r="H8" s="113"/>
      <c r="I8" s="113"/>
      <c r="J8" s="113"/>
      <c r="K8" s="113"/>
      <c r="L8" s="113"/>
      <c r="N8" s="58"/>
    </row>
    <row r="9" spans="1:14" ht="15.75" customHeight="1" x14ac:dyDescent="0.15">
      <c r="A9"/>
      <c r="B9" t="s">
        <v>37</v>
      </c>
      <c r="C9"/>
      <c r="D9" t="s">
        <v>85</v>
      </c>
      <c r="E9"/>
      <c r="F9" s="102">
        <f>N29</f>
        <v>1152</v>
      </c>
      <c r="G9" t="s">
        <v>29</v>
      </c>
      <c r="H9" s="1" t="s">
        <v>38</v>
      </c>
      <c r="N9" s="58"/>
    </row>
    <row r="10" spans="1:14" ht="15.75" customHeight="1" x14ac:dyDescent="0.15">
      <c r="A10"/>
      <c r="B10" t="s">
        <v>39</v>
      </c>
      <c r="C10"/>
      <c r="D10" t="s">
        <v>86</v>
      </c>
      <c r="E10"/>
      <c r="F10" s="102">
        <f>N30</f>
        <v>1001</v>
      </c>
      <c r="G10" t="s">
        <v>29</v>
      </c>
      <c r="H10" s="79">
        <f>SUM(N29,N30,N31)</f>
        <v>3890</v>
      </c>
      <c r="I10" s="18" t="s">
        <v>29</v>
      </c>
      <c r="J10" s="18"/>
      <c r="K10" s="18"/>
      <c r="L10" s="18"/>
      <c r="M10" s="17"/>
      <c r="N10" s="58"/>
    </row>
    <row r="11" spans="1:14" ht="15.75" customHeight="1" x14ac:dyDescent="0.15">
      <c r="A11"/>
      <c r="B11"/>
      <c r="C11"/>
      <c r="D11" s="65" t="s">
        <v>67</v>
      </c>
      <c r="E11" s="65"/>
      <c r="F11" s="102">
        <f>N31</f>
        <v>1737</v>
      </c>
      <c r="G11" s="65" t="s">
        <v>29</v>
      </c>
      <c r="K11" s="18"/>
      <c r="L11" s="18"/>
      <c r="N11" s="58"/>
    </row>
    <row r="12" spans="1:14" ht="15.75" customHeight="1" x14ac:dyDescent="0.15">
      <c r="A12" s="16" t="s">
        <v>66</v>
      </c>
      <c r="B12" t="s">
        <v>131</v>
      </c>
      <c r="E12" s="1" t="s">
        <v>119</v>
      </c>
      <c r="H12" s="18"/>
      <c r="I12" s="18"/>
      <c r="J12" s="18"/>
      <c r="K12" s="18"/>
      <c r="L12" s="18"/>
      <c r="M12" s="17"/>
      <c r="N12" s="58"/>
    </row>
    <row r="13" spans="1:14" ht="22.5" customHeight="1" thickBot="1" x14ac:dyDescent="0.2">
      <c r="A13"/>
      <c r="B13"/>
      <c r="C13"/>
      <c r="D13" s="65"/>
      <c r="E13" s="65"/>
      <c r="F13" s="80"/>
      <c r="G13" s="65"/>
      <c r="H13" s="18"/>
      <c r="I13" s="18"/>
      <c r="J13" s="18"/>
      <c r="K13" s="18"/>
      <c r="L13" s="18"/>
      <c r="M13" s="17"/>
      <c r="N13" s="58"/>
    </row>
    <row r="14" spans="1:14" ht="17.25" customHeight="1" x14ac:dyDescent="0.15">
      <c r="A14" s="364" t="s">
        <v>3</v>
      </c>
      <c r="B14" s="368" t="s">
        <v>0</v>
      </c>
      <c r="C14" s="354" t="s">
        <v>1</v>
      </c>
      <c r="D14" s="357" t="s">
        <v>14</v>
      </c>
      <c r="E14" s="349"/>
      <c r="F14" s="349"/>
      <c r="G14" s="349"/>
      <c r="H14" s="349"/>
      <c r="I14" s="349"/>
      <c r="J14" s="349"/>
      <c r="K14" s="349"/>
      <c r="L14" s="349"/>
      <c r="M14" s="350"/>
      <c r="N14" s="346" t="s">
        <v>15</v>
      </c>
    </row>
    <row r="15" spans="1:14" ht="18" customHeight="1" thickBot="1" x14ac:dyDescent="0.2">
      <c r="A15" s="365"/>
      <c r="B15" s="369"/>
      <c r="C15" s="370"/>
      <c r="D15" s="66" t="s">
        <v>7</v>
      </c>
      <c r="E15" s="67" t="s">
        <v>8</v>
      </c>
      <c r="F15" s="67" t="s">
        <v>9</v>
      </c>
      <c r="G15" s="67" t="s">
        <v>10</v>
      </c>
      <c r="H15" s="67" t="s">
        <v>11</v>
      </c>
      <c r="I15" s="89" t="s">
        <v>12</v>
      </c>
      <c r="J15" s="89" t="s">
        <v>88</v>
      </c>
      <c r="K15" s="89" t="s">
        <v>68</v>
      </c>
      <c r="L15" s="89" t="s">
        <v>89</v>
      </c>
      <c r="M15" s="88" t="s">
        <v>77</v>
      </c>
      <c r="N15" s="371"/>
    </row>
    <row r="16" spans="1:14" ht="29.25" customHeight="1" thickTop="1" x14ac:dyDescent="0.15">
      <c r="A16" s="381" t="s">
        <v>74</v>
      </c>
      <c r="B16" s="403" t="s">
        <v>90</v>
      </c>
      <c r="C16" s="59" t="s">
        <v>5</v>
      </c>
      <c r="D16" s="60">
        <v>374</v>
      </c>
      <c r="E16" s="61">
        <v>1636</v>
      </c>
      <c r="F16" s="62">
        <v>774</v>
      </c>
      <c r="G16" s="62">
        <v>628</v>
      </c>
      <c r="H16" s="62">
        <v>1003</v>
      </c>
      <c r="I16" s="63">
        <v>3519</v>
      </c>
      <c r="J16" s="63">
        <v>4220</v>
      </c>
      <c r="K16" s="63">
        <v>444</v>
      </c>
      <c r="L16" s="63">
        <v>211</v>
      </c>
      <c r="M16" s="63">
        <v>698</v>
      </c>
      <c r="N16" s="64">
        <f t="shared" ref="N16:N23" si="0">SUM(D16:M16)</f>
        <v>13507</v>
      </c>
    </row>
    <row r="17" spans="1:14" ht="29.25" customHeight="1" thickBot="1" x14ac:dyDescent="0.2">
      <c r="A17" s="381"/>
      <c r="B17" s="402"/>
      <c r="C17" s="3" t="s">
        <v>6</v>
      </c>
      <c r="D17" s="8">
        <v>3</v>
      </c>
      <c r="E17" s="5">
        <v>12</v>
      </c>
      <c r="F17" s="5">
        <v>8</v>
      </c>
      <c r="G17" s="5">
        <v>2</v>
      </c>
      <c r="H17" s="5">
        <v>2</v>
      </c>
      <c r="I17" s="10">
        <v>3</v>
      </c>
      <c r="J17" s="10">
        <v>0</v>
      </c>
      <c r="K17" s="10">
        <v>9</v>
      </c>
      <c r="L17" s="10">
        <v>5</v>
      </c>
      <c r="M17" s="10">
        <v>3</v>
      </c>
      <c r="N17" s="13">
        <f t="shared" si="0"/>
        <v>47</v>
      </c>
    </row>
    <row r="18" spans="1:14" ht="29.25" customHeight="1" thickTop="1" x14ac:dyDescent="0.15">
      <c r="A18" s="381"/>
      <c r="B18" s="400" t="s">
        <v>91</v>
      </c>
      <c r="C18" s="2" t="s">
        <v>5</v>
      </c>
      <c r="D18" s="6">
        <v>327</v>
      </c>
      <c r="E18" s="7">
        <v>1933</v>
      </c>
      <c r="F18" s="4">
        <v>1084</v>
      </c>
      <c r="G18" s="4">
        <v>580</v>
      </c>
      <c r="H18" s="4">
        <v>675</v>
      </c>
      <c r="I18" s="9">
        <v>1747</v>
      </c>
      <c r="J18" s="9">
        <v>2585</v>
      </c>
      <c r="K18" s="9">
        <v>240</v>
      </c>
      <c r="L18" s="9">
        <v>274</v>
      </c>
      <c r="M18" s="9">
        <v>314</v>
      </c>
      <c r="N18" s="11">
        <f t="shared" si="0"/>
        <v>9759</v>
      </c>
    </row>
    <row r="19" spans="1:14" ht="29.25" customHeight="1" thickBot="1" x14ac:dyDescent="0.2">
      <c r="A19" s="381"/>
      <c r="B19" s="402"/>
      <c r="C19" s="3" t="s">
        <v>6</v>
      </c>
      <c r="D19" s="8">
        <v>0</v>
      </c>
      <c r="E19" s="5">
        <v>7</v>
      </c>
      <c r="F19" s="5">
        <v>6</v>
      </c>
      <c r="G19" s="5">
        <v>0</v>
      </c>
      <c r="H19" s="5">
        <v>3</v>
      </c>
      <c r="I19" s="10">
        <v>3</v>
      </c>
      <c r="J19" s="10">
        <v>9</v>
      </c>
      <c r="K19" s="10">
        <v>3</v>
      </c>
      <c r="L19" s="10">
        <v>5</v>
      </c>
      <c r="M19" s="10">
        <v>5</v>
      </c>
      <c r="N19" s="12">
        <f t="shared" si="0"/>
        <v>41</v>
      </c>
    </row>
    <row r="20" spans="1:14" ht="29.25" customHeight="1" thickTop="1" x14ac:dyDescent="0.15">
      <c r="A20" s="398"/>
      <c r="B20" s="400" t="s">
        <v>92</v>
      </c>
      <c r="C20" s="2" t="s">
        <v>5</v>
      </c>
      <c r="D20" s="6">
        <v>816</v>
      </c>
      <c r="E20" s="7">
        <v>3023</v>
      </c>
      <c r="F20" s="4">
        <v>2027</v>
      </c>
      <c r="G20" s="4">
        <v>993</v>
      </c>
      <c r="H20" s="4">
        <v>1276</v>
      </c>
      <c r="I20" s="9">
        <v>772</v>
      </c>
      <c r="J20" s="9">
        <v>4029</v>
      </c>
      <c r="K20" s="9">
        <v>368</v>
      </c>
      <c r="L20" s="9">
        <v>179</v>
      </c>
      <c r="M20" s="9">
        <v>634</v>
      </c>
      <c r="N20" s="11">
        <f t="shared" si="0"/>
        <v>14117</v>
      </c>
    </row>
    <row r="21" spans="1:14" ht="29.25" customHeight="1" thickBot="1" x14ac:dyDescent="0.2">
      <c r="A21" s="398"/>
      <c r="B21" s="401"/>
      <c r="C21" s="33" t="s">
        <v>6</v>
      </c>
      <c r="D21" s="34">
        <v>6</v>
      </c>
      <c r="E21" s="35">
        <v>4</v>
      </c>
      <c r="F21" s="35">
        <v>11</v>
      </c>
      <c r="G21" s="35">
        <v>7</v>
      </c>
      <c r="H21" s="35">
        <v>3</v>
      </c>
      <c r="I21" s="36">
        <v>4</v>
      </c>
      <c r="J21" s="36">
        <v>13</v>
      </c>
      <c r="K21" s="36">
        <v>6</v>
      </c>
      <c r="L21" s="36">
        <v>6</v>
      </c>
      <c r="M21" s="36">
        <v>8</v>
      </c>
      <c r="N21" s="13">
        <f t="shared" si="0"/>
        <v>68</v>
      </c>
    </row>
    <row r="22" spans="1:14" ht="25.5" customHeight="1" x14ac:dyDescent="0.15">
      <c r="A22" s="386" t="s">
        <v>52</v>
      </c>
      <c r="B22" s="387"/>
      <c r="C22" s="388"/>
      <c r="D22" s="37">
        <f t="shared" ref="D22:M22" si="1">D16+D18+D20</f>
        <v>1517</v>
      </c>
      <c r="E22" s="38">
        <f t="shared" si="1"/>
        <v>6592</v>
      </c>
      <c r="F22" s="39">
        <f t="shared" si="1"/>
        <v>3885</v>
      </c>
      <c r="G22" s="39">
        <f t="shared" si="1"/>
        <v>2201</v>
      </c>
      <c r="H22" s="39">
        <f t="shared" si="1"/>
        <v>2954</v>
      </c>
      <c r="I22" s="40">
        <f t="shared" si="1"/>
        <v>6038</v>
      </c>
      <c r="J22" s="40">
        <f t="shared" si="1"/>
        <v>10834</v>
      </c>
      <c r="K22" s="40">
        <f t="shared" si="1"/>
        <v>1052</v>
      </c>
      <c r="L22" s="40">
        <f t="shared" si="1"/>
        <v>664</v>
      </c>
      <c r="M22" s="40">
        <f t="shared" si="1"/>
        <v>1646</v>
      </c>
      <c r="N22" s="41">
        <f t="shared" si="0"/>
        <v>37383</v>
      </c>
    </row>
    <row r="23" spans="1:14" ht="25.5" customHeight="1" thickBot="1" x14ac:dyDescent="0.2">
      <c r="A23" s="389"/>
      <c r="B23" s="390"/>
      <c r="C23" s="391"/>
      <c r="D23" s="42">
        <f t="shared" ref="D23:M23" si="2">D17+D19+D21</f>
        <v>9</v>
      </c>
      <c r="E23" s="43">
        <f t="shared" si="2"/>
        <v>23</v>
      </c>
      <c r="F23" s="43">
        <f t="shared" si="2"/>
        <v>25</v>
      </c>
      <c r="G23" s="43">
        <f t="shared" si="2"/>
        <v>9</v>
      </c>
      <c r="H23" s="43">
        <f t="shared" si="2"/>
        <v>8</v>
      </c>
      <c r="I23" s="44">
        <f t="shared" si="2"/>
        <v>10</v>
      </c>
      <c r="J23" s="44">
        <f t="shared" si="2"/>
        <v>22</v>
      </c>
      <c r="K23" s="44">
        <f t="shared" si="2"/>
        <v>18</v>
      </c>
      <c r="L23" s="44">
        <f t="shared" si="2"/>
        <v>16</v>
      </c>
      <c r="M23" s="44">
        <f t="shared" si="2"/>
        <v>16</v>
      </c>
      <c r="N23" s="45">
        <f t="shared" si="0"/>
        <v>156</v>
      </c>
    </row>
    <row r="24" spans="1:14" ht="25.5" customHeight="1" thickBot="1" x14ac:dyDescent="0.2">
      <c r="A24" s="392" t="s">
        <v>98</v>
      </c>
      <c r="B24" s="393"/>
      <c r="C24" s="394"/>
      <c r="D24" s="119">
        <f t="shared" ref="D24:N24" si="3">D23/D22</f>
        <v>5.9327620303230057E-3</v>
      </c>
      <c r="E24" s="120">
        <f t="shared" si="3"/>
        <v>3.4890776699029128E-3</v>
      </c>
      <c r="F24" s="120">
        <f t="shared" si="3"/>
        <v>6.4350064350064346E-3</v>
      </c>
      <c r="G24" s="120">
        <f t="shared" si="3"/>
        <v>4.0890504316219902E-3</v>
      </c>
      <c r="H24" s="120">
        <f t="shared" si="3"/>
        <v>2.7081922816519972E-3</v>
      </c>
      <c r="I24" s="120">
        <f t="shared" si="3"/>
        <v>1.6561775422325273E-3</v>
      </c>
      <c r="J24" s="120">
        <f t="shared" si="3"/>
        <v>2.0306442680450435E-3</v>
      </c>
      <c r="K24" s="120">
        <f t="shared" si="3"/>
        <v>1.7110266159695818E-2</v>
      </c>
      <c r="L24" s="120">
        <f t="shared" si="3"/>
        <v>2.4096385542168676E-2</v>
      </c>
      <c r="M24" s="121">
        <f t="shared" si="3"/>
        <v>9.7205346294046164E-3</v>
      </c>
      <c r="N24" s="122">
        <f t="shared" si="3"/>
        <v>4.1730198218441535E-3</v>
      </c>
    </row>
    <row r="25" spans="1:14" ht="25.5" customHeight="1" thickBot="1" x14ac:dyDescent="0.2">
      <c r="A25" s="54"/>
      <c r="B25" s="54"/>
      <c r="C25" s="54"/>
      <c r="D25" s="55"/>
      <c r="E25" s="56"/>
      <c r="F25" s="56"/>
      <c r="G25" s="56"/>
      <c r="H25" s="56"/>
      <c r="I25" s="56"/>
      <c r="J25" s="56"/>
      <c r="K25" s="56"/>
      <c r="L25" s="56"/>
      <c r="M25" s="56"/>
      <c r="N25" s="57"/>
    </row>
    <row r="26" spans="1:14" ht="15" customHeight="1" x14ac:dyDescent="0.15">
      <c r="A26" s="376" t="s">
        <v>3</v>
      </c>
      <c r="B26" s="378" t="s">
        <v>0</v>
      </c>
      <c r="C26" s="380" t="s">
        <v>1</v>
      </c>
      <c r="D26" s="348" t="s">
        <v>40</v>
      </c>
      <c r="E26" s="349"/>
      <c r="F26" s="349"/>
      <c r="G26" s="349"/>
      <c r="H26" s="349"/>
      <c r="I26" s="349"/>
      <c r="J26" s="349"/>
      <c r="K26" s="349"/>
      <c r="L26" s="349"/>
      <c r="M26" s="350"/>
      <c r="N26" s="346" t="s">
        <v>41</v>
      </c>
    </row>
    <row r="27" spans="1:14" ht="15" customHeight="1" thickBot="1" x14ac:dyDescent="0.2">
      <c r="A27" s="377"/>
      <c r="B27" s="379"/>
      <c r="C27" s="370"/>
      <c r="D27" s="69" t="s">
        <v>42</v>
      </c>
      <c r="E27" s="70" t="s">
        <v>43</v>
      </c>
      <c r="F27" s="70" t="s">
        <v>44</v>
      </c>
      <c r="G27" s="70" t="s">
        <v>45</v>
      </c>
      <c r="H27" s="70" t="s">
        <v>46</v>
      </c>
      <c r="I27" s="96" t="s">
        <v>93</v>
      </c>
      <c r="J27" s="70" t="s">
        <v>78</v>
      </c>
      <c r="K27" s="70" t="s">
        <v>79</v>
      </c>
      <c r="L27" s="96" t="s">
        <v>80</v>
      </c>
      <c r="M27" s="107"/>
      <c r="N27" s="347"/>
    </row>
    <row r="28" spans="1:14" ht="49.5" customHeight="1" thickTop="1" x14ac:dyDescent="0.15">
      <c r="A28" s="381" t="s">
        <v>75</v>
      </c>
      <c r="B28" s="19" t="s">
        <v>120</v>
      </c>
      <c r="C28" s="46" t="s">
        <v>50</v>
      </c>
      <c r="D28" s="47">
        <v>525</v>
      </c>
      <c r="E28" s="48">
        <v>639</v>
      </c>
      <c r="F28" s="49">
        <v>514</v>
      </c>
      <c r="G28" s="49">
        <v>410</v>
      </c>
      <c r="H28" s="49">
        <v>319</v>
      </c>
      <c r="I28" s="97">
        <v>252</v>
      </c>
      <c r="J28" s="97">
        <v>700</v>
      </c>
      <c r="K28" s="97">
        <v>467</v>
      </c>
      <c r="L28" s="97">
        <v>337</v>
      </c>
      <c r="M28" s="108"/>
      <c r="N28" s="51">
        <f>SUM(D28:M28)</f>
        <v>4163</v>
      </c>
    </row>
    <row r="29" spans="1:14" ht="49.5" customHeight="1" x14ac:dyDescent="0.15">
      <c r="A29" s="381"/>
      <c r="B29" s="72" t="s">
        <v>95</v>
      </c>
      <c r="C29" s="73" t="s">
        <v>50</v>
      </c>
      <c r="D29" s="74">
        <v>89</v>
      </c>
      <c r="E29" s="75">
        <v>131</v>
      </c>
      <c r="F29" s="76">
        <v>47</v>
      </c>
      <c r="G29" s="76">
        <v>98</v>
      </c>
      <c r="H29" s="76">
        <v>63</v>
      </c>
      <c r="I29" s="98">
        <v>276</v>
      </c>
      <c r="J29" s="98">
        <v>120</v>
      </c>
      <c r="K29" s="98">
        <v>93</v>
      </c>
      <c r="L29" s="98">
        <v>235</v>
      </c>
      <c r="M29" s="109"/>
      <c r="N29" s="78">
        <f>SUM(D29:M29)</f>
        <v>1152</v>
      </c>
    </row>
    <row r="30" spans="1:14" ht="49.5" customHeight="1" thickBot="1" x14ac:dyDescent="0.2">
      <c r="A30" s="382"/>
      <c r="B30" s="32" t="s">
        <v>96</v>
      </c>
      <c r="C30" s="20" t="s">
        <v>50</v>
      </c>
      <c r="D30" s="93">
        <v>283</v>
      </c>
      <c r="E30" s="94">
        <v>143</v>
      </c>
      <c r="F30" s="95">
        <v>113</v>
      </c>
      <c r="G30" s="95">
        <v>128</v>
      </c>
      <c r="H30" s="95">
        <v>83</v>
      </c>
      <c r="I30" s="99">
        <v>97</v>
      </c>
      <c r="J30" s="106">
        <v>22</v>
      </c>
      <c r="K30" s="106">
        <v>72</v>
      </c>
      <c r="L30" s="106">
        <v>60</v>
      </c>
      <c r="M30" s="110"/>
      <c r="N30" s="21">
        <f>SUM(D30:M30)</f>
        <v>1001</v>
      </c>
    </row>
    <row r="31" spans="1:14" ht="49.5" customHeight="1" thickTop="1" thickBot="1" x14ac:dyDescent="0.2">
      <c r="A31" s="52" t="s">
        <v>76</v>
      </c>
      <c r="B31" s="53" t="s">
        <v>121</v>
      </c>
      <c r="C31" s="22" t="s">
        <v>50</v>
      </c>
      <c r="D31" s="90">
        <v>325</v>
      </c>
      <c r="E31" s="91">
        <v>291</v>
      </c>
      <c r="F31" s="92">
        <v>106</v>
      </c>
      <c r="G31" s="92">
        <v>113</v>
      </c>
      <c r="H31" s="92">
        <v>276</v>
      </c>
      <c r="I31" s="100">
        <v>285</v>
      </c>
      <c r="J31" s="100">
        <v>155</v>
      </c>
      <c r="K31" s="100">
        <v>83</v>
      </c>
      <c r="L31" s="100">
        <v>103</v>
      </c>
      <c r="M31" s="111"/>
      <c r="N31" s="27">
        <f>SUM(D31:M31)</f>
        <v>1737</v>
      </c>
    </row>
    <row r="32" spans="1:14" ht="31.5" customHeight="1" thickBot="1" x14ac:dyDescent="0.2">
      <c r="A32" s="395" t="s">
        <v>52</v>
      </c>
      <c r="B32" s="396"/>
      <c r="C32" s="397"/>
      <c r="D32" s="174">
        <f t="shared" ref="D32:L32" si="4">SUM(D28:D31)</f>
        <v>1222</v>
      </c>
      <c r="E32" s="175">
        <f t="shared" si="4"/>
        <v>1204</v>
      </c>
      <c r="F32" s="176">
        <f t="shared" si="4"/>
        <v>780</v>
      </c>
      <c r="G32" s="176">
        <f t="shared" si="4"/>
        <v>749</v>
      </c>
      <c r="H32" s="176">
        <f t="shared" si="4"/>
        <v>741</v>
      </c>
      <c r="I32" s="176">
        <f t="shared" si="4"/>
        <v>910</v>
      </c>
      <c r="J32" s="177">
        <f t="shared" si="4"/>
        <v>997</v>
      </c>
      <c r="K32" s="177">
        <f t="shared" si="4"/>
        <v>715</v>
      </c>
      <c r="L32" s="177">
        <f t="shared" si="4"/>
        <v>735</v>
      </c>
      <c r="M32" s="112"/>
      <c r="N32" s="178">
        <f>SUM(N28:N31)</f>
        <v>8053</v>
      </c>
    </row>
    <row r="33" spans="1:15" ht="30" customHeight="1" thickBot="1" x14ac:dyDescent="0.2">
      <c r="A33" s="373" t="s">
        <v>118</v>
      </c>
      <c r="B33" s="374"/>
      <c r="C33" s="375"/>
      <c r="D33" s="179">
        <f t="shared" ref="D33:L33" si="5">SUM(D29:D31)</f>
        <v>697</v>
      </c>
      <c r="E33" s="180">
        <f t="shared" si="5"/>
        <v>565</v>
      </c>
      <c r="F33" s="180">
        <f t="shared" si="5"/>
        <v>266</v>
      </c>
      <c r="G33" s="180">
        <f t="shared" si="5"/>
        <v>339</v>
      </c>
      <c r="H33" s="180">
        <f t="shared" si="5"/>
        <v>422</v>
      </c>
      <c r="I33" s="180">
        <f t="shared" si="5"/>
        <v>658</v>
      </c>
      <c r="J33" s="180">
        <f t="shared" si="5"/>
        <v>297</v>
      </c>
      <c r="K33" s="180">
        <f t="shared" si="5"/>
        <v>248</v>
      </c>
      <c r="L33" s="180">
        <f t="shared" si="5"/>
        <v>398</v>
      </c>
      <c r="M33" s="173"/>
      <c r="N33" s="181">
        <f>SUM(N29:N31)</f>
        <v>3890</v>
      </c>
    </row>
    <row r="34" spans="1:15" ht="15.75" customHeight="1" x14ac:dyDescent="0.15">
      <c r="B34" s="115"/>
      <c r="C34" s="115"/>
      <c r="D34" s="115"/>
      <c r="E34" s="115"/>
      <c r="F34" s="115"/>
      <c r="G34" s="115"/>
      <c r="H34" s="115"/>
    </row>
    <row r="35" spans="1:15" ht="15.75" customHeight="1" x14ac:dyDescent="0.15">
      <c r="B35" s="115"/>
      <c r="C35" s="116"/>
      <c r="D35" s="116"/>
      <c r="E35" s="115"/>
      <c r="F35" s="115"/>
      <c r="G35" s="118"/>
      <c r="H35" s="116"/>
      <c r="I35" s="115"/>
    </row>
    <row r="36" spans="1:15" ht="15.75" customHeight="1" x14ac:dyDescent="0.15">
      <c r="A36" s="115"/>
      <c r="B36" s="115"/>
      <c r="C36" s="115"/>
      <c r="D36" s="115"/>
      <c r="E36" s="115"/>
      <c r="F36" s="115"/>
      <c r="G36" s="115"/>
      <c r="H36" s="115"/>
      <c r="I36" s="115"/>
      <c r="J36" s="115"/>
      <c r="K36" s="115"/>
      <c r="L36" s="115"/>
      <c r="M36" s="115"/>
      <c r="N36" s="115"/>
      <c r="O36" s="115"/>
    </row>
    <row r="37" spans="1:15" ht="15.75" customHeight="1" x14ac:dyDescent="0.15">
      <c r="B37" s="115"/>
      <c r="C37" s="115"/>
      <c r="D37" s="115"/>
      <c r="E37" s="115"/>
      <c r="F37" s="115"/>
      <c r="J37" s="115"/>
      <c r="K37" s="115"/>
      <c r="L37" s="115"/>
      <c r="M37" s="115"/>
      <c r="N37" s="115"/>
    </row>
    <row r="38" spans="1:15" ht="15.75" customHeight="1" x14ac:dyDescent="0.15">
      <c r="B38" s="115"/>
      <c r="C38" s="115"/>
      <c r="D38" s="115"/>
      <c r="E38" s="115"/>
      <c r="F38" s="123"/>
      <c r="G38" s="115"/>
      <c r="H38" s="115"/>
      <c r="I38" s="115"/>
      <c r="J38" s="115"/>
      <c r="K38" s="115"/>
      <c r="L38" s="115"/>
      <c r="M38" s="115"/>
      <c r="N38" s="115"/>
    </row>
    <row r="39" spans="1:15" ht="15.75" customHeight="1" x14ac:dyDescent="0.15">
      <c r="B39" s="115"/>
      <c r="C39" s="115"/>
      <c r="D39" s="117"/>
      <c r="E39" s="117"/>
      <c r="F39" s="117"/>
      <c r="G39" s="115"/>
      <c r="H39" s="115"/>
      <c r="I39" s="115"/>
      <c r="J39" s="115"/>
      <c r="K39" s="115"/>
      <c r="L39" s="115"/>
      <c r="M39" s="115"/>
      <c r="N39" s="115"/>
    </row>
    <row r="40" spans="1:15" ht="15.75" customHeight="1" x14ac:dyDescent="0.15">
      <c r="B40" s="115"/>
      <c r="C40" s="115"/>
      <c r="D40" s="115"/>
      <c r="E40" s="115"/>
      <c r="F40" s="115"/>
      <c r="G40" s="115"/>
      <c r="H40" s="115"/>
      <c r="I40" s="115"/>
      <c r="J40" s="115"/>
      <c r="K40" s="115"/>
      <c r="L40" s="115"/>
      <c r="M40" s="115"/>
      <c r="N40" s="115"/>
    </row>
    <row r="41" spans="1:15" ht="15.75" customHeight="1" x14ac:dyDescent="0.15">
      <c r="B41" s="115"/>
      <c r="C41" s="115"/>
      <c r="D41" s="115"/>
      <c r="E41" s="115"/>
      <c r="F41" s="115"/>
      <c r="G41" s="115"/>
      <c r="H41" s="115"/>
      <c r="I41" s="115"/>
      <c r="J41" s="115"/>
      <c r="K41" s="115"/>
      <c r="L41" s="115"/>
      <c r="M41" s="115"/>
      <c r="N41" s="115"/>
    </row>
    <row r="42" spans="1:15" x14ac:dyDescent="0.15">
      <c r="I42" s="115"/>
      <c r="J42" s="115"/>
      <c r="K42" s="115"/>
      <c r="L42" s="115"/>
      <c r="M42" s="115"/>
      <c r="N42" s="115"/>
    </row>
    <row r="43" spans="1:15" x14ac:dyDescent="0.15">
      <c r="I43" s="115"/>
      <c r="J43" s="115"/>
      <c r="K43" s="115"/>
      <c r="L43" s="115"/>
      <c r="M43" s="115"/>
      <c r="N43" s="115"/>
    </row>
    <row r="44" spans="1:15" x14ac:dyDescent="0.15">
      <c r="I44" s="115"/>
      <c r="J44" s="115"/>
      <c r="K44" s="115"/>
      <c r="L44" s="115"/>
      <c r="M44" s="115"/>
      <c r="N44" s="115"/>
    </row>
    <row r="45" spans="1:15" x14ac:dyDescent="0.15">
      <c r="I45" s="115"/>
      <c r="J45" s="115"/>
      <c r="K45" s="115"/>
      <c r="L45" s="115"/>
      <c r="M45" s="115"/>
      <c r="N45" s="115"/>
    </row>
    <row r="46" spans="1:15" x14ac:dyDescent="0.15">
      <c r="I46" s="115"/>
      <c r="J46" s="115"/>
      <c r="K46" s="115"/>
      <c r="L46" s="115"/>
      <c r="M46" s="115"/>
      <c r="N46" s="115"/>
    </row>
    <row r="47" spans="1:15" x14ac:dyDescent="0.15">
      <c r="I47" s="115"/>
      <c r="J47" s="115"/>
      <c r="K47" s="115"/>
      <c r="L47" s="115"/>
      <c r="M47" s="115"/>
      <c r="N47" s="115"/>
    </row>
    <row r="48" spans="1:15" x14ac:dyDescent="0.15">
      <c r="I48" s="115"/>
      <c r="J48" s="115"/>
      <c r="K48" s="115"/>
      <c r="L48" s="115"/>
      <c r="M48" s="115"/>
      <c r="N48" s="115"/>
    </row>
  </sheetData>
  <mergeCells count="20">
    <mergeCell ref="A33:C33"/>
    <mergeCell ref="A22:C23"/>
    <mergeCell ref="A32:C32"/>
    <mergeCell ref="A14:A15"/>
    <mergeCell ref="B14:B15"/>
    <mergeCell ref="C14:C15"/>
    <mergeCell ref="A24:C24"/>
    <mergeCell ref="A2:N2"/>
    <mergeCell ref="N14:N15"/>
    <mergeCell ref="B20:B21"/>
    <mergeCell ref="A16:A21"/>
    <mergeCell ref="B18:B19"/>
    <mergeCell ref="B16:B17"/>
    <mergeCell ref="D14:M14"/>
    <mergeCell ref="N26:N27"/>
    <mergeCell ref="A28:A30"/>
    <mergeCell ref="A26:A27"/>
    <mergeCell ref="B26:B27"/>
    <mergeCell ref="C26:C27"/>
    <mergeCell ref="D26:M26"/>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34" zoomScale="75" zoomScaleNormal="100" zoomScaleSheetLayoutView="75" workbookViewId="0">
      <selection activeCell="M45" sqref="M45:M50"/>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26.25" customHeight="1" x14ac:dyDescent="0.15"/>
    <row r="2" spans="1:14" ht="66.75" customHeight="1" x14ac:dyDescent="0.15">
      <c r="A2" s="366" t="s">
        <v>99</v>
      </c>
      <c r="B2" s="367"/>
      <c r="C2" s="367"/>
      <c r="D2" s="367"/>
      <c r="E2" s="367"/>
      <c r="F2" s="367"/>
      <c r="G2" s="367"/>
      <c r="H2" s="367"/>
      <c r="I2" s="367"/>
      <c r="J2" s="367"/>
      <c r="K2" s="367"/>
      <c r="L2" s="367"/>
      <c r="M2" s="367"/>
      <c r="N2" s="367"/>
    </row>
    <row r="3" spans="1:14" ht="22.5" customHeight="1" x14ac:dyDescent="0.15">
      <c r="A3" s="16" t="s">
        <v>17</v>
      </c>
      <c r="B3" t="s">
        <v>70</v>
      </c>
      <c r="C3"/>
      <c r="D3"/>
      <c r="E3"/>
      <c r="F3"/>
      <c r="G3"/>
      <c r="N3" s="58"/>
    </row>
    <row r="4" spans="1:14" ht="22.5" customHeight="1" x14ac:dyDescent="0.15">
      <c r="A4" s="16" t="s">
        <v>19</v>
      </c>
      <c r="B4" t="s">
        <v>71</v>
      </c>
      <c r="C4"/>
      <c r="D4"/>
      <c r="E4"/>
      <c r="F4"/>
      <c r="G4"/>
      <c r="N4" s="58"/>
    </row>
    <row r="5" spans="1:14" ht="22.5" customHeight="1" x14ac:dyDescent="0.15">
      <c r="A5" s="16"/>
      <c r="B5" t="s">
        <v>69</v>
      </c>
      <c r="C5"/>
      <c r="D5"/>
      <c r="E5"/>
      <c r="F5"/>
      <c r="G5"/>
      <c r="N5" s="58"/>
    </row>
    <row r="6" spans="1:14" ht="22.5" customHeight="1" x14ac:dyDescent="0.15">
      <c r="A6" s="16" t="s">
        <v>22</v>
      </c>
      <c r="B6" t="s">
        <v>72</v>
      </c>
      <c r="C6"/>
      <c r="D6" s="79">
        <f>SUM(N20,N18,N16)</f>
        <v>26684</v>
      </c>
      <c r="E6" t="s">
        <v>25</v>
      </c>
      <c r="F6"/>
      <c r="G6"/>
      <c r="N6" s="58"/>
    </row>
    <row r="7" spans="1:14" ht="22.5" customHeight="1" x14ac:dyDescent="0.15">
      <c r="A7" s="16"/>
      <c r="B7" t="s">
        <v>36</v>
      </c>
      <c r="C7"/>
      <c r="D7" s="101">
        <f>SUM(N17,N19,N21)</f>
        <v>219</v>
      </c>
      <c r="E7" t="s">
        <v>25</v>
      </c>
      <c r="F7"/>
      <c r="G7" s="103" t="s">
        <v>82</v>
      </c>
      <c r="H7" s="104"/>
      <c r="I7" s="104"/>
      <c r="J7" s="104"/>
      <c r="K7" s="104"/>
      <c r="L7" s="113"/>
      <c r="M7" s="199"/>
      <c r="N7" s="58"/>
    </row>
    <row r="8" spans="1:14" ht="22.5" customHeight="1" x14ac:dyDescent="0.15">
      <c r="A8"/>
      <c r="B8"/>
      <c r="C8"/>
      <c r="D8" s="16" t="s">
        <v>83</v>
      </c>
      <c r="E8"/>
      <c r="F8" s="114">
        <f>D7/D6</f>
        <v>8.2071653425273578E-3</v>
      </c>
      <c r="H8" s="113"/>
      <c r="I8" s="113"/>
      <c r="J8" s="113"/>
      <c r="K8" s="113"/>
      <c r="L8" s="113"/>
      <c r="N8" s="58"/>
    </row>
    <row r="9" spans="1:14" ht="15.75" customHeight="1" x14ac:dyDescent="0.15">
      <c r="A9"/>
      <c r="B9" t="s">
        <v>37</v>
      </c>
      <c r="C9"/>
      <c r="D9" t="s">
        <v>85</v>
      </c>
      <c r="E9"/>
      <c r="F9" s="102">
        <f>N29</f>
        <v>2103</v>
      </c>
      <c r="G9" t="s">
        <v>29</v>
      </c>
      <c r="H9" s="1" t="s">
        <v>38</v>
      </c>
      <c r="N9" s="58"/>
    </row>
    <row r="10" spans="1:14" ht="15.75" customHeight="1" x14ac:dyDescent="0.15">
      <c r="A10"/>
      <c r="B10" t="s">
        <v>39</v>
      </c>
      <c r="C10"/>
      <c r="D10" t="s">
        <v>86</v>
      </c>
      <c r="E10"/>
      <c r="F10" s="102">
        <f>N30</f>
        <v>1459</v>
      </c>
      <c r="G10" t="s">
        <v>29</v>
      </c>
      <c r="H10" s="79">
        <f>SUM(N29,N30,N31)</f>
        <v>5778</v>
      </c>
      <c r="I10" s="18" t="s">
        <v>29</v>
      </c>
      <c r="J10" s="18"/>
      <c r="K10" s="18">
        <f>SUM(D16:J16,D18:J18,D20:J20)</f>
        <v>22943</v>
      </c>
      <c r="L10" s="18">
        <f>SUM(K16:M16,K18:M18,K20:M20)</f>
        <v>3741</v>
      </c>
      <c r="M10" s="17"/>
      <c r="N10" s="58"/>
    </row>
    <row r="11" spans="1:14" ht="15.75" customHeight="1" x14ac:dyDescent="0.15">
      <c r="A11"/>
      <c r="B11"/>
      <c r="C11"/>
      <c r="D11" s="65" t="s">
        <v>67</v>
      </c>
      <c r="E11" s="65"/>
      <c r="F11" s="102">
        <f>N31</f>
        <v>2216</v>
      </c>
      <c r="G11" s="65" t="s">
        <v>29</v>
      </c>
      <c r="K11" s="18">
        <f>SUM(D17:J17,D19:J19,D21:J21)</f>
        <v>160</v>
      </c>
      <c r="L11" s="18">
        <f>SUM(K17:M17,K19:M19,K21:M21)</f>
        <v>59</v>
      </c>
      <c r="N11" s="58"/>
    </row>
    <row r="12" spans="1:14" ht="15.75" customHeight="1" x14ac:dyDescent="0.15">
      <c r="A12" s="16" t="s">
        <v>66</v>
      </c>
      <c r="B12" t="s">
        <v>73</v>
      </c>
      <c r="E12" s="1" t="s">
        <v>87</v>
      </c>
      <c r="H12" s="18"/>
      <c r="I12" s="18"/>
      <c r="J12" s="18"/>
      <c r="K12" s="18"/>
      <c r="L12" s="18"/>
      <c r="M12" s="17"/>
      <c r="N12" s="58"/>
    </row>
    <row r="13" spans="1:14" ht="22.5" customHeight="1" thickBot="1" x14ac:dyDescent="0.2">
      <c r="A13"/>
      <c r="B13"/>
      <c r="C13"/>
      <c r="D13" s="65"/>
      <c r="E13" s="65"/>
      <c r="F13" s="80"/>
      <c r="G13" s="65"/>
      <c r="H13" s="18"/>
      <c r="I13" s="18"/>
      <c r="J13" s="18"/>
      <c r="K13" s="18"/>
      <c r="L13" s="18"/>
      <c r="M13" s="17"/>
      <c r="N13" s="58"/>
    </row>
    <row r="14" spans="1:14" ht="17.25" customHeight="1" x14ac:dyDescent="0.15">
      <c r="A14" s="364" t="s">
        <v>3</v>
      </c>
      <c r="B14" s="368" t="s">
        <v>0</v>
      </c>
      <c r="C14" s="354" t="s">
        <v>1</v>
      </c>
      <c r="D14" s="357" t="s">
        <v>14</v>
      </c>
      <c r="E14" s="349"/>
      <c r="F14" s="349"/>
      <c r="G14" s="349"/>
      <c r="H14" s="349"/>
      <c r="I14" s="349"/>
      <c r="J14" s="349"/>
      <c r="K14" s="349"/>
      <c r="L14" s="349"/>
      <c r="M14" s="350"/>
      <c r="N14" s="346" t="s">
        <v>15</v>
      </c>
    </row>
    <row r="15" spans="1:14" ht="18" customHeight="1" thickBot="1" x14ac:dyDescent="0.2">
      <c r="A15" s="365"/>
      <c r="B15" s="369"/>
      <c r="C15" s="370"/>
      <c r="D15" s="66" t="s">
        <v>7</v>
      </c>
      <c r="E15" s="67" t="s">
        <v>8</v>
      </c>
      <c r="F15" s="67" t="s">
        <v>9</v>
      </c>
      <c r="G15" s="67" t="s">
        <v>10</v>
      </c>
      <c r="H15" s="67" t="s">
        <v>11</v>
      </c>
      <c r="I15" s="89" t="s">
        <v>12</v>
      </c>
      <c r="J15" s="89" t="s">
        <v>88</v>
      </c>
      <c r="K15" s="89" t="s">
        <v>68</v>
      </c>
      <c r="L15" s="89" t="s">
        <v>89</v>
      </c>
      <c r="M15" s="88" t="s">
        <v>77</v>
      </c>
      <c r="N15" s="371"/>
    </row>
    <row r="16" spans="1:14" ht="29.25" customHeight="1" thickTop="1" x14ac:dyDescent="0.15">
      <c r="A16" s="381" t="s">
        <v>74</v>
      </c>
      <c r="B16" s="403" t="s">
        <v>90</v>
      </c>
      <c r="C16" s="59" t="s">
        <v>5</v>
      </c>
      <c r="D16" s="60">
        <v>354</v>
      </c>
      <c r="E16" s="61">
        <v>1527</v>
      </c>
      <c r="F16" s="62">
        <v>552</v>
      </c>
      <c r="G16" s="62">
        <v>597</v>
      </c>
      <c r="H16" s="62">
        <v>882</v>
      </c>
      <c r="I16" s="63">
        <v>1014</v>
      </c>
      <c r="J16" s="63">
        <v>2724</v>
      </c>
      <c r="K16" s="63">
        <v>430</v>
      </c>
      <c r="L16" s="63">
        <v>185</v>
      </c>
      <c r="M16" s="63">
        <v>1090</v>
      </c>
      <c r="N16" s="64">
        <f t="shared" ref="N16:N23" si="0">SUM(D16:M16)</f>
        <v>9355</v>
      </c>
    </row>
    <row r="17" spans="1:14" ht="29.25" customHeight="1" thickBot="1" x14ac:dyDescent="0.2">
      <c r="A17" s="381"/>
      <c r="B17" s="402"/>
      <c r="C17" s="3" t="s">
        <v>6</v>
      </c>
      <c r="D17" s="8">
        <v>16</v>
      </c>
      <c r="E17" s="5">
        <v>18</v>
      </c>
      <c r="F17" s="5">
        <v>11</v>
      </c>
      <c r="G17" s="5">
        <v>4</v>
      </c>
      <c r="H17" s="5">
        <v>1</v>
      </c>
      <c r="I17" s="10">
        <v>4</v>
      </c>
      <c r="J17" s="10">
        <v>8</v>
      </c>
      <c r="K17" s="10">
        <v>12</v>
      </c>
      <c r="L17" s="10">
        <v>2</v>
      </c>
      <c r="M17" s="10">
        <v>14</v>
      </c>
      <c r="N17" s="13">
        <f t="shared" si="0"/>
        <v>90</v>
      </c>
    </row>
    <row r="18" spans="1:14" ht="29.25" customHeight="1" thickTop="1" x14ac:dyDescent="0.15">
      <c r="A18" s="381"/>
      <c r="B18" s="400" t="s">
        <v>91</v>
      </c>
      <c r="C18" s="2" t="s">
        <v>5</v>
      </c>
      <c r="D18" s="6">
        <v>303</v>
      </c>
      <c r="E18" s="7">
        <v>1590</v>
      </c>
      <c r="F18" s="4">
        <v>911</v>
      </c>
      <c r="G18" s="4">
        <v>380</v>
      </c>
      <c r="H18" s="4">
        <v>562</v>
      </c>
      <c r="I18" s="9">
        <v>433</v>
      </c>
      <c r="J18" s="9">
        <v>1410</v>
      </c>
      <c r="K18" s="9">
        <v>103</v>
      </c>
      <c r="L18" s="9">
        <v>100</v>
      </c>
      <c r="M18" s="9">
        <v>481</v>
      </c>
      <c r="N18" s="11">
        <f t="shared" si="0"/>
        <v>6273</v>
      </c>
    </row>
    <row r="19" spans="1:14" ht="29.25" customHeight="1" thickBot="1" x14ac:dyDescent="0.2">
      <c r="A19" s="381"/>
      <c r="B19" s="402"/>
      <c r="C19" s="3" t="s">
        <v>6</v>
      </c>
      <c r="D19" s="8">
        <v>6</v>
      </c>
      <c r="E19" s="5">
        <v>11</v>
      </c>
      <c r="F19" s="5">
        <v>13</v>
      </c>
      <c r="G19" s="5">
        <v>2</v>
      </c>
      <c r="H19" s="5">
        <v>5</v>
      </c>
      <c r="I19" s="10">
        <v>3</v>
      </c>
      <c r="J19" s="10">
        <v>6</v>
      </c>
      <c r="K19" s="10">
        <v>3</v>
      </c>
      <c r="L19" s="10">
        <v>1</v>
      </c>
      <c r="M19" s="10">
        <v>15</v>
      </c>
      <c r="N19" s="12">
        <f t="shared" si="0"/>
        <v>65</v>
      </c>
    </row>
    <row r="20" spans="1:14" ht="29.25" customHeight="1" thickTop="1" x14ac:dyDescent="0.15">
      <c r="A20" s="398"/>
      <c r="B20" s="400" t="s">
        <v>92</v>
      </c>
      <c r="C20" s="2" t="s">
        <v>5</v>
      </c>
      <c r="D20" s="6">
        <v>714</v>
      </c>
      <c r="E20" s="7">
        <v>2237</v>
      </c>
      <c r="F20" s="4">
        <v>1413</v>
      </c>
      <c r="G20" s="4">
        <v>655</v>
      </c>
      <c r="H20" s="4">
        <v>1061</v>
      </c>
      <c r="I20" s="9">
        <v>771</v>
      </c>
      <c r="J20" s="9">
        <v>2853</v>
      </c>
      <c r="K20" s="9">
        <v>535</v>
      </c>
      <c r="L20" s="9">
        <v>143</v>
      </c>
      <c r="M20" s="9">
        <v>674</v>
      </c>
      <c r="N20" s="11">
        <f t="shared" si="0"/>
        <v>11056</v>
      </c>
    </row>
    <row r="21" spans="1:14" ht="29.25" customHeight="1" thickBot="1" x14ac:dyDescent="0.2">
      <c r="A21" s="398"/>
      <c r="B21" s="401"/>
      <c r="C21" s="33" t="s">
        <v>6</v>
      </c>
      <c r="D21" s="34">
        <v>5</v>
      </c>
      <c r="E21" s="35">
        <v>11</v>
      </c>
      <c r="F21" s="35">
        <v>12</v>
      </c>
      <c r="G21" s="35">
        <v>14</v>
      </c>
      <c r="H21" s="35">
        <v>5</v>
      </c>
      <c r="I21" s="36">
        <v>1</v>
      </c>
      <c r="J21" s="36">
        <v>4</v>
      </c>
      <c r="K21" s="36">
        <v>6</v>
      </c>
      <c r="L21" s="36">
        <v>0</v>
      </c>
      <c r="M21" s="36">
        <v>6</v>
      </c>
      <c r="N21" s="13">
        <f t="shared" si="0"/>
        <v>64</v>
      </c>
    </row>
    <row r="22" spans="1:14" ht="25.5" customHeight="1" x14ac:dyDescent="0.15">
      <c r="A22" s="386" t="s">
        <v>52</v>
      </c>
      <c r="B22" s="387"/>
      <c r="C22" s="388"/>
      <c r="D22" s="37">
        <f t="shared" ref="D22:M22" si="1">D16+D18+D20</f>
        <v>1371</v>
      </c>
      <c r="E22" s="38">
        <f t="shared" si="1"/>
        <v>5354</v>
      </c>
      <c r="F22" s="39">
        <f t="shared" si="1"/>
        <v>2876</v>
      </c>
      <c r="G22" s="39">
        <f t="shared" si="1"/>
        <v>1632</v>
      </c>
      <c r="H22" s="39">
        <f t="shared" si="1"/>
        <v>2505</v>
      </c>
      <c r="I22" s="40">
        <f t="shared" si="1"/>
        <v>2218</v>
      </c>
      <c r="J22" s="40">
        <f t="shared" si="1"/>
        <v>6987</v>
      </c>
      <c r="K22" s="40">
        <f t="shared" si="1"/>
        <v>1068</v>
      </c>
      <c r="L22" s="40">
        <f t="shared" si="1"/>
        <v>428</v>
      </c>
      <c r="M22" s="40">
        <f t="shared" si="1"/>
        <v>2245</v>
      </c>
      <c r="N22" s="41">
        <f t="shared" si="0"/>
        <v>26684</v>
      </c>
    </row>
    <row r="23" spans="1:14" ht="25.5" customHeight="1" thickBot="1" x14ac:dyDescent="0.2">
      <c r="A23" s="389"/>
      <c r="B23" s="390"/>
      <c r="C23" s="391"/>
      <c r="D23" s="42">
        <f t="shared" ref="D23:M23" si="2">D17+D19+D21</f>
        <v>27</v>
      </c>
      <c r="E23" s="43">
        <f t="shared" si="2"/>
        <v>40</v>
      </c>
      <c r="F23" s="43">
        <f t="shared" si="2"/>
        <v>36</v>
      </c>
      <c r="G23" s="43">
        <f t="shared" si="2"/>
        <v>20</v>
      </c>
      <c r="H23" s="43">
        <f t="shared" si="2"/>
        <v>11</v>
      </c>
      <c r="I23" s="44">
        <f t="shared" si="2"/>
        <v>8</v>
      </c>
      <c r="J23" s="44">
        <f t="shared" si="2"/>
        <v>18</v>
      </c>
      <c r="K23" s="44">
        <f t="shared" si="2"/>
        <v>21</v>
      </c>
      <c r="L23" s="44">
        <f t="shared" si="2"/>
        <v>3</v>
      </c>
      <c r="M23" s="44">
        <f t="shared" si="2"/>
        <v>35</v>
      </c>
      <c r="N23" s="45">
        <f t="shared" si="0"/>
        <v>219</v>
      </c>
    </row>
    <row r="24" spans="1:14" ht="25.5" customHeight="1" thickBot="1" x14ac:dyDescent="0.2">
      <c r="A24" s="392" t="s">
        <v>98</v>
      </c>
      <c r="B24" s="393"/>
      <c r="C24" s="394"/>
      <c r="D24" s="119">
        <f t="shared" ref="D24:N24" si="3">D23/D22</f>
        <v>1.9693654266958426E-2</v>
      </c>
      <c r="E24" s="120">
        <f t="shared" si="3"/>
        <v>7.4710496824803886E-3</v>
      </c>
      <c r="F24" s="120">
        <f t="shared" si="3"/>
        <v>1.2517385257301807E-2</v>
      </c>
      <c r="G24" s="120">
        <f t="shared" si="3"/>
        <v>1.2254901960784314E-2</v>
      </c>
      <c r="H24" s="120">
        <f t="shared" si="3"/>
        <v>4.3912175648702593E-3</v>
      </c>
      <c r="I24" s="120">
        <f t="shared" si="3"/>
        <v>3.6068530207394047E-3</v>
      </c>
      <c r="J24" s="120">
        <f t="shared" si="3"/>
        <v>2.5762129669386004E-3</v>
      </c>
      <c r="K24" s="120">
        <f t="shared" si="3"/>
        <v>1.9662921348314606E-2</v>
      </c>
      <c r="L24" s="120">
        <f t="shared" si="3"/>
        <v>7.0093457943925233E-3</v>
      </c>
      <c r="M24" s="121">
        <f t="shared" si="3"/>
        <v>1.5590200445434299E-2</v>
      </c>
      <c r="N24" s="122">
        <f t="shared" si="3"/>
        <v>8.2071653425273578E-3</v>
      </c>
    </row>
    <row r="25" spans="1:14" ht="25.5" customHeight="1" thickBot="1" x14ac:dyDescent="0.2">
      <c r="A25" s="54"/>
      <c r="B25" s="54"/>
      <c r="C25" s="54"/>
      <c r="D25" s="55"/>
      <c r="E25" s="56"/>
      <c r="F25" s="56"/>
      <c r="G25" s="56"/>
      <c r="H25" s="56"/>
      <c r="I25" s="56"/>
      <c r="J25" s="56">
        <f>SUM(D29:I31)</f>
        <v>3977</v>
      </c>
      <c r="K25" s="56">
        <f>SUM(J29:L31)</f>
        <v>1801</v>
      </c>
      <c r="L25" s="56"/>
      <c r="M25" s="56"/>
      <c r="N25" s="57"/>
    </row>
    <row r="26" spans="1:14" ht="15" customHeight="1" x14ac:dyDescent="0.15">
      <c r="A26" s="376" t="s">
        <v>3</v>
      </c>
      <c r="B26" s="378" t="s">
        <v>0</v>
      </c>
      <c r="C26" s="380" t="s">
        <v>1</v>
      </c>
      <c r="D26" s="348" t="s">
        <v>40</v>
      </c>
      <c r="E26" s="349"/>
      <c r="F26" s="349"/>
      <c r="G26" s="349"/>
      <c r="H26" s="349"/>
      <c r="I26" s="349"/>
      <c r="J26" s="349"/>
      <c r="K26" s="349"/>
      <c r="L26" s="349"/>
      <c r="M26" s="350"/>
      <c r="N26" s="346" t="s">
        <v>41</v>
      </c>
    </row>
    <row r="27" spans="1:14" ht="15" customHeight="1" thickBot="1" x14ac:dyDescent="0.2">
      <c r="A27" s="377"/>
      <c r="B27" s="379"/>
      <c r="C27" s="370"/>
      <c r="D27" s="69" t="s">
        <v>42</v>
      </c>
      <c r="E27" s="70" t="s">
        <v>43</v>
      </c>
      <c r="F27" s="70" t="s">
        <v>44</v>
      </c>
      <c r="G27" s="70" t="s">
        <v>45</v>
      </c>
      <c r="H27" s="70" t="s">
        <v>46</v>
      </c>
      <c r="I27" s="96" t="s">
        <v>93</v>
      </c>
      <c r="J27" s="70" t="s">
        <v>78</v>
      </c>
      <c r="K27" s="70" t="s">
        <v>79</v>
      </c>
      <c r="L27" s="96" t="s">
        <v>80</v>
      </c>
      <c r="M27" s="107"/>
      <c r="N27" s="347"/>
    </row>
    <row r="28" spans="1:14" ht="49.5" customHeight="1" thickTop="1" x14ac:dyDescent="0.15">
      <c r="A28" s="381" t="s">
        <v>75</v>
      </c>
      <c r="B28" s="19" t="s">
        <v>94</v>
      </c>
      <c r="C28" s="46" t="s">
        <v>50</v>
      </c>
      <c r="D28" s="47">
        <v>617</v>
      </c>
      <c r="E28" s="48">
        <v>741</v>
      </c>
      <c r="F28" s="49">
        <v>362</v>
      </c>
      <c r="G28" s="49">
        <v>481</v>
      </c>
      <c r="H28" s="49">
        <v>293</v>
      </c>
      <c r="I28" s="97">
        <v>919</v>
      </c>
      <c r="J28" s="97">
        <v>739</v>
      </c>
      <c r="K28" s="97">
        <v>478</v>
      </c>
      <c r="L28" s="97">
        <v>422</v>
      </c>
      <c r="M28" s="108"/>
      <c r="N28" s="51">
        <f>SUM(D28:M28)</f>
        <v>5052</v>
      </c>
    </row>
    <row r="29" spans="1:14" ht="49.5" customHeight="1" x14ac:dyDescent="0.15">
      <c r="A29" s="381"/>
      <c r="B29" s="72" t="s">
        <v>95</v>
      </c>
      <c r="C29" s="73" t="s">
        <v>50</v>
      </c>
      <c r="D29" s="74">
        <v>317</v>
      </c>
      <c r="E29" s="75">
        <v>167</v>
      </c>
      <c r="F29" s="76">
        <v>191</v>
      </c>
      <c r="G29" s="76">
        <v>89</v>
      </c>
      <c r="H29" s="76">
        <v>79</v>
      </c>
      <c r="I29" s="98">
        <v>399</v>
      </c>
      <c r="J29" s="98">
        <v>350</v>
      </c>
      <c r="K29" s="98">
        <v>339</v>
      </c>
      <c r="L29" s="98">
        <v>172</v>
      </c>
      <c r="M29" s="109"/>
      <c r="N29" s="78">
        <f>SUM(D29:M29)</f>
        <v>2103</v>
      </c>
    </row>
    <row r="30" spans="1:14" ht="49.5" customHeight="1" thickBot="1" x14ac:dyDescent="0.2">
      <c r="A30" s="382"/>
      <c r="B30" s="32" t="s">
        <v>96</v>
      </c>
      <c r="C30" s="20" t="s">
        <v>50</v>
      </c>
      <c r="D30" s="93">
        <v>235</v>
      </c>
      <c r="E30" s="94">
        <v>207</v>
      </c>
      <c r="F30" s="95">
        <v>179</v>
      </c>
      <c r="G30" s="95">
        <v>188</v>
      </c>
      <c r="H30" s="95">
        <v>139</v>
      </c>
      <c r="I30" s="99">
        <v>317</v>
      </c>
      <c r="J30" s="106">
        <v>98</v>
      </c>
      <c r="K30" s="106">
        <v>42</v>
      </c>
      <c r="L30" s="106">
        <v>54</v>
      </c>
      <c r="M30" s="110"/>
      <c r="N30" s="21">
        <f>SUM(D30:M30)</f>
        <v>1459</v>
      </c>
    </row>
    <row r="31" spans="1:14" ht="49.5" customHeight="1" thickTop="1" thickBot="1" x14ac:dyDescent="0.2">
      <c r="A31" s="52" t="s">
        <v>76</v>
      </c>
      <c r="B31" s="53" t="s">
        <v>97</v>
      </c>
      <c r="C31" s="22" t="s">
        <v>50</v>
      </c>
      <c r="D31" s="90">
        <v>328</v>
      </c>
      <c r="E31" s="91">
        <v>277</v>
      </c>
      <c r="F31" s="92">
        <v>194</v>
      </c>
      <c r="G31" s="92">
        <v>175</v>
      </c>
      <c r="H31" s="92">
        <v>237</v>
      </c>
      <c r="I31" s="100">
        <v>259</v>
      </c>
      <c r="J31" s="100">
        <v>135</v>
      </c>
      <c r="K31" s="100">
        <v>453</v>
      </c>
      <c r="L31" s="100">
        <v>158</v>
      </c>
      <c r="M31" s="111"/>
      <c r="N31" s="27">
        <f>SUM(D31:M31)</f>
        <v>2216</v>
      </c>
    </row>
    <row r="32" spans="1:14" ht="31.5" customHeight="1" thickBot="1" x14ac:dyDescent="0.2">
      <c r="A32" s="395" t="s">
        <v>52</v>
      </c>
      <c r="B32" s="396"/>
      <c r="C32" s="397"/>
      <c r="D32" s="174">
        <f t="shared" ref="D32:L32" si="4">SUM(D28:D31)</f>
        <v>1497</v>
      </c>
      <c r="E32" s="175">
        <f t="shared" si="4"/>
        <v>1392</v>
      </c>
      <c r="F32" s="176">
        <f t="shared" si="4"/>
        <v>926</v>
      </c>
      <c r="G32" s="176">
        <f t="shared" si="4"/>
        <v>933</v>
      </c>
      <c r="H32" s="176">
        <f t="shared" si="4"/>
        <v>748</v>
      </c>
      <c r="I32" s="176">
        <f>SUM(I28:I31)</f>
        <v>1894</v>
      </c>
      <c r="J32" s="177">
        <f t="shared" si="4"/>
        <v>1322</v>
      </c>
      <c r="K32" s="177">
        <f t="shared" si="4"/>
        <v>1312</v>
      </c>
      <c r="L32" s="177">
        <f t="shared" si="4"/>
        <v>806</v>
      </c>
      <c r="M32" s="112"/>
      <c r="N32" s="178">
        <f>SUM(N28:N31)</f>
        <v>10830</v>
      </c>
    </row>
    <row r="33" spans="1:14" ht="30" customHeight="1" thickBot="1" x14ac:dyDescent="0.2">
      <c r="A33" s="373" t="s">
        <v>118</v>
      </c>
      <c r="B33" s="374"/>
      <c r="C33" s="375"/>
      <c r="D33" s="179">
        <f t="shared" ref="D33:L33" si="5">SUM(D29:D31)</f>
        <v>880</v>
      </c>
      <c r="E33" s="180">
        <f t="shared" si="5"/>
        <v>651</v>
      </c>
      <c r="F33" s="180">
        <f t="shared" si="5"/>
        <v>564</v>
      </c>
      <c r="G33" s="180">
        <f t="shared" si="5"/>
        <v>452</v>
      </c>
      <c r="H33" s="180">
        <f t="shared" si="5"/>
        <v>455</v>
      </c>
      <c r="I33" s="180">
        <f t="shared" si="5"/>
        <v>975</v>
      </c>
      <c r="J33" s="180">
        <f t="shared" si="5"/>
        <v>583</v>
      </c>
      <c r="K33" s="180">
        <f t="shared" si="5"/>
        <v>834</v>
      </c>
      <c r="L33" s="180">
        <f t="shared" si="5"/>
        <v>384</v>
      </c>
      <c r="M33" s="173"/>
      <c r="N33" s="181">
        <f>SUM(N29:N31)</f>
        <v>5778</v>
      </c>
    </row>
    <row r="34" spans="1:14" ht="15.75" customHeight="1" x14ac:dyDescent="0.15">
      <c r="B34" s="115"/>
      <c r="C34" s="115"/>
      <c r="D34" s="115"/>
      <c r="E34" s="115"/>
      <c r="F34" s="115"/>
      <c r="G34" s="115"/>
      <c r="H34" s="115"/>
    </row>
    <row r="35" spans="1:14" ht="15.75" customHeight="1" x14ac:dyDescent="0.15">
      <c r="B35" s="115"/>
      <c r="C35" s="116"/>
      <c r="D35" s="116"/>
      <c r="E35" s="115"/>
      <c r="F35" s="115"/>
      <c r="G35" s="118"/>
      <c r="H35" s="116"/>
      <c r="I35" s="115"/>
    </row>
    <row r="36" spans="1:14" ht="15.75" customHeight="1" x14ac:dyDescent="0.15">
      <c r="B36" s="115"/>
      <c r="C36" s="115"/>
      <c r="D36" s="115"/>
      <c r="E36" s="117"/>
      <c r="F36" s="115"/>
      <c r="G36" s="115"/>
      <c r="H36" s="115"/>
      <c r="I36" s="117"/>
      <c r="J36" s="115"/>
      <c r="K36" s="115"/>
      <c r="L36" s="115"/>
      <c r="M36" s="115"/>
      <c r="N36" s="115"/>
    </row>
    <row r="37" spans="1:14" ht="15.75" customHeight="1" x14ac:dyDescent="0.15">
      <c r="B37" s="115"/>
      <c r="C37" s="115"/>
      <c r="D37" s="115"/>
      <c r="E37" s="115"/>
      <c r="F37" s="115"/>
      <c r="J37" s="115"/>
      <c r="K37" s="115"/>
      <c r="L37" s="115"/>
      <c r="M37" s="115"/>
      <c r="N37" s="115"/>
    </row>
    <row r="38" spans="1:14" ht="15.75" customHeight="1" x14ac:dyDescent="0.15">
      <c r="B38" s="115"/>
      <c r="C38" s="115"/>
      <c r="D38" s="115"/>
      <c r="E38" s="115"/>
      <c r="F38" s="123"/>
      <c r="G38" s="115"/>
      <c r="H38" s="115"/>
      <c r="I38" s="115"/>
      <c r="J38" s="115"/>
      <c r="K38" s="115"/>
      <c r="L38" s="115"/>
      <c r="M38" s="115"/>
      <c r="N38" s="115"/>
    </row>
    <row r="39" spans="1:14" ht="15.75" customHeight="1" x14ac:dyDescent="0.15">
      <c r="B39" s="115"/>
      <c r="C39" s="115"/>
      <c r="D39" s="117"/>
      <c r="E39" s="117"/>
      <c r="F39" s="117"/>
      <c r="G39" s="115"/>
      <c r="H39" s="115"/>
      <c r="I39" s="115"/>
      <c r="J39" s="115"/>
      <c r="K39" s="115"/>
      <c r="L39" s="115"/>
      <c r="M39" s="115"/>
      <c r="N39" s="115"/>
    </row>
    <row r="40" spans="1:14" ht="15.75" customHeight="1" x14ac:dyDescent="0.15">
      <c r="B40" s="115"/>
      <c r="C40" s="115"/>
      <c r="D40" s="115"/>
      <c r="E40" s="115"/>
      <c r="F40" s="115"/>
      <c r="G40" s="115"/>
      <c r="H40" s="115"/>
      <c r="I40" s="115"/>
      <c r="J40" s="115"/>
      <c r="K40" s="115"/>
      <c r="L40" s="115"/>
      <c r="M40" s="115"/>
      <c r="N40" s="115"/>
    </row>
    <row r="41" spans="1:14" ht="15.75" customHeight="1" x14ac:dyDescent="0.15">
      <c r="B41" s="115"/>
      <c r="C41" s="115"/>
      <c r="D41" s="115"/>
      <c r="E41" s="115"/>
      <c r="F41" s="115"/>
      <c r="G41" s="115"/>
      <c r="H41" s="115"/>
      <c r="I41" s="115"/>
      <c r="J41" s="115"/>
      <c r="K41" s="115"/>
      <c r="L41" s="115"/>
      <c r="M41" s="115"/>
      <c r="N41" s="115"/>
    </row>
    <row r="42" spans="1:14" x14ac:dyDescent="0.15">
      <c r="I42" s="115"/>
      <c r="J42" s="115"/>
      <c r="K42" s="115"/>
      <c r="L42" s="115"/>
      <c r="M42" s="115"/>
      <c r="N42" s="115"/>
    </row>
    <row r="43" spans="1:14" x14ac:dyDescent="0.15">
      <c r="I43" s="115"/>
      <c r="J43" s="115"/>
      <c r="K43" s="115"/>
      <c r="L43" s="115"/>
      <c r="M43" s="115"/>
      <c r="N43" s="115"/>
    </row>
    <row r="44" spans="1:14" x14ac:dyDescent="0.15">
      <c r="I44" s="115"/>
      <c r="J44" s="115"/>
      <c r="K44" s="115"/>
      <c r="L44" s="115"/>
      <c r="M44" s="115"/>
      <c r="N44" s="115"/>
    </row>
    <row r="45" spans="1:14" x14ac:dyDescent="0.15">
      <c r="I45" s="115"/>
      <c r="J45" s="115"/>
      <c r="K45" s="115"/>
      <c r="L45" s="115"/>
      <c r="M45" s="115"/>
      <c r="N45" s="115"/>
    </row>
    <row r="46" spans="1:14" x14ac:dyDescent="0.15">
      <c r="I46" s="115"/>
      <c r="J46" s="115"/>
      <c r="K46" s="115"/>
      <c r="L46" s="115"/>
      <c r="M46" s="115"/>
      <c r="N46" s="115"/>
    </row>
    <row r="47" spans="1:14" x14ac:dyDescent="0.15">
      <c r="I47" s="115"/>
      <c r="J47" s="115"/>
      <c r="K47" s="115"/>
      <c r="L47" s="115"/>
      <c r="M47" s="115"/>
      <c r="N47" s="115"/>
    </row>
    <row r="48" spans="1:14" x14ac:dyDescent="0.15">
      <c r="I48" s="115"/>
      <c r="J48" s="115"/>
      <c r="K48" s="115"/>
      <c r="L48" s="115"/>
      <c r="M48" s="115"/>
      <c r="N48" s="115"/>
    </row>
  </sheetData>
  <mergeCells count="20">
    <mergeCell ref="N26:N27"/>
    <mergeCell ref="A28:A30"/>
    <mergeCell ref="A26:A27"/>
    <mergeCell ref="B26:B27"/>
    <mergeCell ref="C26:C27"/>
    <mergeCell ref="D26:M26"/>
    <mergeCell ref="A2:N2"/>
    <mergeCell ref="N14:N15"/>
    <mergeCell ref="B20:B21"/>
    <mergeCell ref="A16:A21"/>
    <mergeCell ref="B18:B19"/>
    <mergeCell ref="B16:B17"/>
    <mergeCell ref="D14:M14"/>
    <mergeCell ref="A33:C33"/>
    <mergeCell ref="A22:C23"/>
    <mergeCell ref="A32:C32"/>
    <mergeCell ref="A14:A15"/>
    <mergeCell ref="B14:B15"/>
    <mergeCell ref="C14:C15"/>
    <mergeCell ref="A24:C24"/>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7" zoomScale="75" zoomScaleNormal="100" zoomScaleSheetLayoutView="75" workbookViewId="0">
      <selection activeCell="C21" sqref="C21"/>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26.25" customHeight="1" x14ac:dyDescent="0.15"/>
    <row r="2" spans="1:14" ht="66.75" customHeight="1" x14ac:dyDescent="0.15">
      <c r="A2" s="366" t="s">
        <v>117</v>
      </c>
      <c r="B2" s="367"/>
      <c r="C2" s="367"/>
      <c r="D2" s="367"/>
      <c r="E2" s="367"/>
      <c r="F2" s="367"/>
      <c r="G2" s="367"/>
      <c r="H2" s="367"/>
      <c r="I2" s="367"/>
      <c r="J2" s="367"/>
      <c r="K2" s="367"/>
      <c r="L2" s="367"/>
      <c r="M2" s="367"/>
      <c r="N2" s="367"/>
    </row>
    <row r="3" spans="1:14" ht="22.5" customHeight="1" x14ac:dyDescent="0.15">
      <c r="A3" s="16" t="s">
        <v>17</v>
      </c>
      <c r="B3" t="s">
        <v>70</v>
      </c>
      <c r="C3"/>
      <c r="D3"/>
      <c r="E3"/>
      <c r="F3"/>
      <c r="G3"/>
      <c r="N3" s="58"/>
    </row>
    <row r="4" spans="1:14" ht="22.5" customHeight="1" x14ac:dyDescent="0.15">
      <c r="A4" s="16" t="s">
        <v>19</v>
      </c>
      <c r="B4" t="s">
        <v>71</v>
      </c>
      <c r="C4"/>
      <c r="D4"/>
      <c r="E4"/>
      <c r="F4"/>
      <c r="G4"/>
      <c r="N4" s="58"/>
    </row>
    <row r="5" spans="1:14" ht="22.5" customHeight="1" x14ac:dyDescent="0.15">
      <c r="A5" s="16"/>
      <c r="B5" t="s">
        <v>69</v>
      </c>
      <c r="C5"/>
      <c r="D5"/>
      <c r="E5"/>
      <c r="F5"/>
      <c r="G5"/>
      <c r="N5" s="58"/>
    </row>
    <row r="6" spans="1:14" ht="22.5" customHeight="1" x14ac:dyDescent="0.15">
      <c r="A6" s="16" t="s">
        <v>22</v>
      </c>
      <c r="B6" t="s">
        <v>72</v>
      </c>
      <c r="C6"/>
      <c r="D6" s="79">
        <f>SUM(N20,N18,N16)</f>
        <v>22673</v>
      </c>
      <c r="E6" t="s">
        <v>25</v>
      </c>
      <c r="F6"/>
      <c r="G6"/>
      <c r="N6" s="58"/>
    </row>
    <row r="7" spans="1:14" ht="22.5" customHeight="1" x14ac:dyDescent="0.15">
      <c r="A7" s="16"/>
      <c r="B7" t="s">
        <v>36</v>
      </c>
      <c r="C7"/>
      <c r="D7" s="101">
        <f>SUM(N17,N19,N21)</f>
        <v>171</v>
      </c>
      <c r="E7" t="s">
        <v>25</v>
      </c>
      <c r="F7"/>
      <c r="G7" s="103" t="s">
        <v>82</v>
      </c>
      <c r="H7" s="104"/>
      <c r="I7" s="104"/>
      <c r="J7" s="104"/>
      <c r="K7" s="104"/>
      <c r="L7" s="104"/>
      <c r="M7" s="105" t="s">
        <v>84</v>
      </c>
      <c r="N7" s="58"/>
    </row>
    <row r="8" spans="1:14" ht="22.5" customHeight="1" x14ac:dyDescent="0.15">
      <c r="A8"/>
      <c r="B8"/>
      <c r="C8"/>
      <c r="D8" s="16" t="s">
        <v>83</v>
      </c>
      <c r="E8"/>
      <c r="F8" s="114">
        <f>D7/D6</f>
        <v>7.5420103206457019E-3</v>
      </c>
      <c r="H8" s="113"/>
      <c r="I8" s="113"/>
      <c r="J8" s="113"/>
      <c r="K8" s="113"/>
      <c r="L8" s="113"/>
      <c r="N8" s="58"/>
    </row>
    <row r="9" spans="1:14" ht="15.75" customHeight="1" x14ac:dyDescent="0.15">
      <c r="A9"/>
      <c r="B9" t="s">
        <v>37</v>
      </c>
      <c r="C9"/>
      <c r="D9" t="s">
        <v>85</v>
      </c>
      <c r="E9"/>
      <c r="F9" s="102">
        <f>N29</f>
        <v>1242</v>
      </c>
      <c r="G9" t="s">
        <v>29</v>
      </c>
      <c r="H9" s="1" t="s">
        <v>38</v>
      </c>
      <c r="N9" s="58"/>
    </row>
    <row r="10" spans="1:14" ht="15.75" customHeight="1" x14ac:dyDescent="0.15">
      <c r="A10"/>
      <c r="B10" t="s">
        <v>39</v>
      </c>
      <c r="C10"/>
      <c r="D10" t="s">
        <v>86</v>
      </c>
      <c r="E10"/>
      <c r="F10" s="102">
        <f>N30</f>
        <v>1265</v>
      </c>
      <c r="G10" t="s">
        <v>29</v>
      </c>
      <c r="H10" s="79">
        <f>SUM(N29,N30,N31)</f>
        <v>3977</v>
      </c>
      <c r="I10" s="18" t="s">
        <v>29</v>
      </c>
      <c r="J10" s="18"/>
      <c r="K10" s="18">
        <f>SUM(D16:J16,D18:J18,D20:J20)</f>
        <v>22673</v>
      </c>
      <c r="L10" s="18">
        <f>SUM(K16:M16,K18:M18,K20:M20)</f>
        <v>0</v>
      </c>
      <c r="M10" s="17"/>
      <c r="N10" s="58"/>
    </row>
    <row r="11" spans="1:14" ht="15.75" customHeight="1" x14ac:dyDescent="0.15">
      <c r="A11"/>
      <c r="B11"/>
      <c r="C11"/>
      <c r="D11" s="65" t="s">
        <v>67</v>
      </c>
      <c r="E11" s="65"/>
      <c r="F11" s="102">
        <f>N31</f>
        <v>1470</v>
      </c>
      <c r="G11" s="65" t="s">
        <v>29</v>
      </c>
      <c r="K11" s="18">
        <f>SUM(D17:J17,D19:J19,D21:J21)</f>
        <v>171</v>
      </c>
      <c r="L11" s="18">
        <f>SUM(K17:M17,K19:M19,K21:M21)</f>
        <v>0</v>
      </c>
      <c r="N11" s="58"/>
    </row>
    <row r="12" spans="1:14" ht="15.75" customHeight="1" x14ac:dyDescent="0.15">
      <c r="A12" s="16" t="s">
        <v>66</v>
      </c>
      <c r="B12" t="s">
        <v>73</v>
      </c>
      <c r="E12" s="1" t="s">
        <v>122</v>
      </c>
      <c r="H12" s="18"/>
      <c r="I12" s="18"/>
      <c r="J12" s="18"/>
      <c r="K12" s="18"/>
      <c r="L12" s="18"/>
      <c r="M12" s="17"/>
      <c r="N12" s="58"/>
    </row>
    <row r="13" spans="1:14" ht="22.5" customHeight="1" thickBot="1" x14ac:dyDescent="0.2">
      <c r="A13"/>
      <c r="B13"/>
      <c r="C13"/>
      <c r="D13" s="65"/>
      <c r="E13" s="65"/>
      <c r="F13" s="80"/>
      <c r="G13" s="65"/>
      <c r="H13" s="18"/>
      <c r="I13" s="18"/>
      <c r="J13" s="18" t="s">
        <v>81</v>
      </c>
      <c r="K13" s="18"/>
      <c r="L13" s="18"/>
      <c r="M13" s="17"/>
      <c r="N13" s="58"/>
    </row>
    <row r="14" spans="1:14" ht="17.25" customHeight="1" x14ac:dyDescent="0.15">
      <c r="A14" s="364" t="s">
        <v>3</v>
      </c>
      <c r="B14" s="368" t="s">
        <v>0</v>
      </c>
      <c r="C14" s="354" t="s">
        <v>1</v>
      </c>
      <c r="D14" s="357" t="s">
        <v>14</v>
      </c>
      <c r="E14" s="349"/>
      <c r="F14" s="349"/>
      <c r="G14" s="349"/>
      <c r="H14" s="349"/>
      <c r="I14" s="349"/>
      <c r="J14" s="349"/>
      <c r="K14" s="349"/>
      <c r="L14" s="349"/>
      <c r="M14" s="350"/>
      <c r="N14" s="346" t="s">
        <v>15</v>
      </c>
    </row>
    <row r="15" spans="1:14" ht="18" customHeight="1" thickBot="1" x14ac:dyDescent="0.2">
      <c r="A15" s="365"/>
      <c r="B15" s="369"/>
      <c r="C15" s="370"/>
      <c r="D15" s="66" t="s">
        <v>7</v>
      </c>
      <c r="E15" s="67" t="s">
        <v>8</v>
      </c>
      <c r="F15" s="67" t="s">
        <v>9</v>
      </c>
      <c r="G15" s="67" t="s">
        <v>10</v>
      </c>
      <c r="H15" s="67" t="s">
        <v>11</v>
      </c>
      <c r="I15" s="89" t="s">
        <v>12</v>
      </c>
      <c r="J15" s="89" t="s">
        <v>88</v>
      </c>
      <c r="K15" s="124"/>
      <c r="L15" s="124"/>
      <c r="M15" s="132"/>
      <c r="N15" s="371"/>
    </row>
    <row r="16" spans="1:14" ht="29.25" customHeight="1" thickTop="1" x14ac:dyDescent="0.15">
      <c r="A16" s="381" t="s">
        <v>74</v>
      </c>
      <c r="B16" s="403" t="s">
        <v>90</v>
      </c>
      <c r="C16" s="59" t="s">
        <v>5</v>
      </c>
      <c r="D16" s="60">
        <v>354</v>
      </c>
      <c r="E16" s="61">
        <v>1527</v>
      </c>
      <c r="F16" s="62">
        <v>552</v>
      </c>
      <c r="G16" s="62">
        <v>597</v>
      </c>
      <c r="H16" s="62">
        <v>882</v>
      </c>
      <c r="I16" s="63">
        <v>1014</v>
      </c>
      <c r="J16" s="63">
        <v>2724</v>
      </c>
      <c r="K16" s="125"/>
      <c r="L16" s="125"/>
      <c r="M16" s="125"/>
      <c r="N16" s="64">
        <f t="shared" ref="N16:N23" si="0">SUM(D16:M16)</f>
        <v>7650</v>
      </c>
    </row>
    <row r="17" spans="1:14" ht="29.25" customHeight="1" thickBot="1" x14ac:dyDescent="0.2">
      <c r="A17" s="381"/>
      <c r="B17" s="402"/>
      <c r="C17" s="3" t="s">
        <v>6</v>
      </c>
      <c r="D17" s="8">
        <v>16</v>
      </c>
      <c r="E17" s="5">
        <v>18</v>
      </c>
      <c r="F17" s="5">
        <v>11</v>
      </c>
      <c r="G17" s="5">
        <v>4</v>
      </c>
      <c r="H17" s="5">
        <v>1</v>
      </c>
      <c r="I17" s="10">
        <v>4</v>
      </c>
      <c r="J17" s="10">
        <v>8</v>
      </c>
      <c r="K17" s="126"/>
      <c r="L17" s="126"/>
      <c r="M17" s="126"/>
      <c r="N17" s="13">
        <f t="shared" si="0"/>
        <v>62</v>
      </c>
    </row>
    <row r="18" spans="1:14" ht="29.25" customHeight="1" thickTop="1" x14ac:dyDescent="0.15">
      <c r="A18" s="381"/>
      <c r="B18" s="400" t="s">
        <v>91</v>
      </c>
      <c r="C18" s="2" t="s">
        <v>5</v>
      </c>
      <c r="D18" s="6">
        <v>303</v>
      </c>
      <c r="E18" s="7">
        <v>1590</v>
      </c>
      <c r="F18" s="4">
        <v>911</v>
      </c>
      <c r="G18" s="4">
        <v>380</v>
      </c>
      <c r="H18" s="4">
        <v>562</v>
      </c>
      <c r="I18" s="9">
        <v>433</v>
      </c>
      <c r="J18" s="9">
        <v>1410</v>
      </c>
      <c r="K18" s="127"/>
      <c r="L18" s="127"/>
      <c r="M18" s="127"/>
      <c r="N18" s="11">
        <f t="shared" si="0"/>
        <v>5589</v>
      </c>
    </row>
    <row r="19" spans="1:14" ht="29.25" customHeight="1" thickBot="1" x14ac:dyDescent="0.2">
      <c r="A19" s="381"/>
      <c r="B19" s="402"/>
      <c r="C19" s="3" t="s">
        <v>6</v>
      </c>
      <c r="D19" s="8">
        <v>6</v>
      </c>
      <c r="E19" s="5">
        <v>11</v>
      </c>
      <c r="F19" s="5">
        <v>13</v>
      </c>
      <c r="G19" s="5">
        <v>2</v>
      </c>
      <c r="H19" s="5">
        <v>5</v>
      </c>
      <c r="I19" s="10">
        <v>3</v>
      </c>
      <c r="J19" s="10">
        <v>6</v>
      </c>
      <c r="K19" s="126"/>
      <c r="L19" s="126"/>
      <c r="M19" s="126"/>
      <c r="N19" s="12">
        <f t="shared" si="0"/>
        <v>46</v>
      </c>
    </row>
    <row r="20" spans="1:14" ht="29.25" customHeight="1" thickTop="1" x14ac:dyDescent="0.15">
      <c r="A20" s="398"/>
      <c r="B20" s="400" t="s">
        <v>92</v>
      </c>
      <c r="C20" s="2" t="s">
        <v>5</v>
      </c>
      <c r="D20" s="6">
        <v>714</v>
      </c>
      <c r="E20" s="7">
        <v>2237</v>
      </c>
      <c r="F20" s="4">
        <v>1413</v>
      </c>
      <c r="G20" s="4">
        <v>655</v>
      </c>
      <c r="H20" s="4">
        <v>1061</v>
      </c>
      <c r="I20" s="9">
        <v>730</v>
      </c>
      <c r="J20" s="9">
        <v>2624</v>
      </c>
      <c r="K20" s="127"/>
      <c r="L20" s="127"/>
      <c r="M20" s="127"/>
      <c r="N20" s="11">
        <f t="shared" si="0"/>
        <v>9434</v>
      </c>
    </row>
    <row r="21" spans="1:14" ht="29.25" customHeight="1" thickBot="1" x14ac:dyDescent="0.2">
      <c r="A21" s="398"/>
      <c r="B21" s="401"/>
      <c r="C21" s="33" t="s">
        <v>6</v>
      </c>
      <c r="D21" s="34">
        <v>5</v>
      </c>
      <c r="E21" s="35">
        <v>11</v>
      </c>
      <c r="F21" s="35">
        <v>12</v>
      </c>
      <c r="G21" s="35">
        <v>14</v>
      </c>
      <c r="H21" s="35">
        <v>5</v>
      </c>
      <c r="I21" s="36">
        <v>5</v>
      </c>
      <c r="J21" s="36">
        <v>11</v>
      </c>
      <c r="K21" s="128"/>
      <c r="L21" s="128"/>
      <c r="M21" s="128"/>
      <c r="N21" s="13">
        <f t="shared" si="0"/>
        <v>63</v>
      </c>
    </row>
    <row r="22" spans="1:14" ht="25.5" customHeight="1" x14ac:dyDescent="0.15">
      <c r="A22" s="386" t="s">
        <v>52</v>
      </c>
      <c r="B22" s="387"/>
      <c r="C22" s="388"/>
      <c r="D22" s="37">
        <f t="shared" ref="D22:J23" si="1">D16+D18+D20</f>
        <v>1371</v>
      </c>
      <c r="E22" s="38">
        <f t="shared" si="1"/>
        <v>5354</v>
      </c>
      <c r="F22" s="39">
        <f t="shared" si="1"/>
        <v>2876</v>
      </c>
      <c r="G22" s="39">
        <f t="shared" si="1"/>
        <v>1632</v>
      </c>
      <c r="H22" s="39">
        <f t="shared" si="1"/>
        <v>2505</v>
      </c>
      <c r="I22" s="40">
        <f t="shared" si="1"/>
        <v>2177</v>
      </c>
      <c r="J22" s="40">
        <f t="shared" si="1"/>
        <v>6758</v>
      </c>
      <c r="K22" s="129"/>
      <c r="L22" s="129"/>
      <c r="M22" s="129"/>
      <c r="N22" s="41">
        <f t="shared" si="0"/>
        <v>22673</v>
      </c>
    </row>
    <row r="23" spans="1:14" ht="25.5" customHeight="1" thickBot="1" x14ac:dyDescent="0.2">
      <c r="A23" s="389"/>
      <c r="B23" s="390"/>
      <c r="C23" s="391"/>
      <c r="D23" s="42">
        <f t="shared" si="1"/>
        <v>27</v>
      </c>
      <c r="E23" s="43">
        <f t="shared" si="1"/>
        <v>40</v>
      </c>
      <c r="F23" s="43">
        <f t="shared" si="1"/>
        <v>36</v>
      </c>
      <c r="G23" s="43">
        <f t="shared" si="1"/>
        <v>20</v>
      </c>
      <c r="H23" s="43">
        <f t="shared" si="1"/>
        <v>11</v>
      </c>
      <c r="I23" s="44">
        <f t="shared" si="1"/>
        <v>12</v>
      </c>
      <c r="J23" s="44">
        <f t="shared" si="1"/>
        <v>25</v>
      </c>
      <c r="K23" s="130"/>
      <c r="L23" s="130"/>
      <c r="M23" s="130"/>
      <c r="N23" s="45">
        <f t="shared" si="0"/>
        <v>171</v>
      </c>
    </row>
    <row r="24" spans="1:14" ht="25.5" customHeight="1" thickBot="1" x14ac:dyDescent="0.2">
      <c r="A24" s="392" t="s">
        <v>98</v>
      </c>
      <c r="B24" s="393"/>
      <c r="C24" s="394"/>
      <c r="D24" s="119">
        <f t="shared" ref="D24:J24" si="2">D23/D22</f>
        <v>1.9693654266958426E-2</v>
      </c>
      <c r="E24" s="120">
        <f t="shared" si="2"/>
        <v>7.4710496824803886E-3</v>
      </c>
      <c r="F24" s="120">
        <f t="shared" si="2"/>
        <v>1.2517385257301807E-2</v>
      </c>
      <c r="G24" s="120">
        <f t="shared" si="2"/>
        <v>1.2254901960784314E-2</v>
      </c>
      <c r="H24" s="120">
        <f t="shared" si="2"/>
        <v>4.3912175648702593E-3</v>
      </c>
      <c r="I24" s="120">
        <f t="shared" si="2"/>
        <v>5.5121727147450618E-3</v>
      </c>
      <c r="J24" s="120">
        <f t="shared" si="2"/>
        <v>3.6993193252441549E-3</v>
      </c>
      <c r="K24" s="131"/>
      <c r="L24" s="131"/>
      <c r="M24" s="133"/>
      <c r="N24" s="122">
        <f>N23/N22</f>
        <v>7.5420103206457019E-3</v>
      </c>
    </row>
    <row r="25" spans="1:14" ht="25.5" customHeight="1" thickBot="1" x14ac:dyDescent="0.2">
      <c r="A25" s="54"/>
      <c r="B25" s="54"/>
      <c r="C25" s="54"/>
      <c r="D25" s="55"/>
      <c r="E25" s="56"/>
      <c r="F25" s="56"/>
      <c r="G25" s="56"/>
      <c r="H25" s="56"/>
      <c r="I25" s="56"/>
      <c r="J25" s="56">
        <f>SUM(D29:I31)</f>
        <v>3977</v>
      </c>
      <c r="K25" s="56">
        <f>SUM(J29:L31)</f>
        <v>0</v>
      </c>
      <c r="L25" s="56"/>
      <c r="M25" s="56"/>
      <c r="N25" s="57"/>
    </row>
    <row r="26" spans="1:14" ht="15" customHeight="1" x14ac:dyDescent="0.15">
      <c r="A26" s="376" t="s">
        <v>3</v>
      </c>
      <c r="B26" s="378" t="s">
        <v>0</v>
      </c>
      <c r="C26" s="380" t="s">
        <v>1</v>
      </c>
      <c r="D26" s="348" t="s">
        <v>40</v>
      </c>
      <c r="E26" s="349"/>
      <c r="F26" s="349"/>
      <c r="G26" s="349"/>
      <c r="H26" s="349"/>
      <c r="I26" s="349"/>
      <c r="J26" s="349"/>
      <c r="K26" s="349"/>
      <c r="L26" s="349"/>
      <c r="M26" s="350"/>
      <c r="N26" s="346" t="s">
        <v>41</v>
      </c>
    </row>
    <row r="27" spans="1:14" ht="15" customHeight="1" thickBot="1" x14ac:dyDescent="0.2">
      <c r="A27" s="377"/>
      <c r="B27" s="379"/>
      <c r="C27" s="370"/>
      <c r="D27" s="69" t="s">
        <v>42</v>
      </c>
      <c r="E27" s="70" t="s">
        <v>43</v>
      </c>
      <c r="F27" s="70" t="s">
        <v>44</v>
      </c>
      <c r="G27" s="70" t="s">
        <v>45</v>
      </c>
      <c r="H27" s="70" t="s">
        <v>46</v>
      </c>
      <c r="I27" s="96" t="s">
        <v>93</v>
      </c>
      <c r="J27" s="134"/>
      <c r="K27" s="134"/>
      <c r="L27" s="135"/>
      <c r="M27" s="134"/>
      <c r="N27" s="347"/>
    </row>
    <row r="28" spans="1:14" ht="49.5" customHeight="1" thickTop="1" x14ac:dyDescent="0.15">
      <c r="A28" s="381" t="s">
        <v>75</v>
      </c>
      <c r="B28" s="19" t="s">
        <v>123</v>
      </c>
      <c r="C28" s="46" t="s">
        <v>50</v>
      </c>
      <c r="D28" s="47">
        <v>617</v>
      </c>
      <c r="E28" s="48">
        <v>741</v>
      </c>
      <c r="F28" s="49">
        <v>362</v>
      </c>
      <c r="G28" s="49">
        <v>481</v>
      </c>
      <c r="H28" s="49">
        <v>293</v>
      </c>
      <c r="I28" s="97">
        <v>919</v>
      </c>
      <c r="J28" s="136"/>
      <c r="K28" s="136"/>
      <c r="L28" s="136"/>
      <c r="M28" s="136"/>
      <c r="N28" s="51">
        <f>SUM(D28:M28)</f>
        <v>3413</v>
      </c>
    </row>
    <row r="29" spans="1:14" ht="49.5" customHeight="1" x14ac:dyDescent="0.15">
      <c r="A29" s="381"/>
      <c r="B29" s="72" t="s">
        <v>95</v>
      </c>
      <c r="C29" s="73" t="s">
        <v>50</v>
      </c>
      <c r="D29" s="74">
        <v>317</v>
      </c>
      <c r="E29" s="75">
        <v>167</v>
      </c>
      <c r="F29" s="76">
        <v>191</v>
      </c>
      <c r="G29" s="76">
        <v>89</v>
      </c>
      <c r="H29" s="76">
        <v>79</v>
      </c>
      <c r="I29" s="98">
        <v>399</v>
      </c>
      <c r="J29" s="137"/>
      <c r="K29" s="137"/>
      <c r="L29" s="137"/>
      <c r="M29" s="140"/>
      <c r="N29" s="78">
        <f>SUM(D29:M29)</f>
        <v>1242</v>
      </c>
    </row>
    <row r="30" spans="1:14" ht="49.5" customHeight="1" thickBot="1" x14ac:dyDescent="0.2">
      <c r="A30" s="382"/>
      <c r="B30" s="32" t="s">
        <v>96</v>
      </c>
      <c r="C30" s="20" t="s">
        <v>50</v>
      </c>
      <c r="D30" s="93">
        <v>235</v>
      </c>
      <c r="E30" s="94">
        <v>207</v>
      </c>
      <c r="F30" s="95">
        <v>179</v>
      </c>
      <c r="G30" s="95">
        <v>188</v>
      </c>
      <c r="H30" s="95">
        <v>139</v>
      </c>
      <c r="I30" s="99">
        <v>317</v>
      </c>
      <c r="J30" s="138"/>
      <c r="K30" s="138"/>
      <c r="L30" s="138"/>
      <c r="M30" s="138"/>
      <c r="N30" s="21">
        <f>SUM(D30:M30)</f>
        <v>1265</v>
      </c>
    </row>
    <row r="31" spans="1:14" ht="49.5" customHeight="1" thickTop="1" thickBot="1" x14ac:dyDescent="0.2">
      <c r="A31" s="52" t="s">
        <v>76</v>
      </c>
      <c r="B31" s="53" t="s">
        <v>124</v>
      </c>
      <c r="C31" s="22" t="s">
        <v>50</v>
      </c>
      <c r="D31" s="90">
        <v>328</v>
      </c>
      <c r="E31" s="91">
        <v>277</v>
      </c>
      <c r="F31" s="92">
        <v>194</v>
      </c>
      <c r="G31" s="92">
        <v>175</v>
      </c>
      <c r="H31" s="92">
        <v>237</v>
      </c>
      <c r="I31" s="100">
        <v>259</v>
      </c>
      <c r="J31" s="139"/>
      <c r="K31" s="139"/>
      <c r="L31" s="139"/>
      <c r="M31" s="141"/>
      <c r="N31" s="27">
        <f>SUM(D31:M31)</f>
        <v>1470</v>
      </c>
    </row>
    <row r="32" spans="1:14" ht="28.5" customHeight="1" thickBot="1" x14ac:dyDescent="0.2">
      <c r="A32" s="404" t="s">
        <v>52</v>
      </c>
      <c r="B32" s="405"/>
      <c r="C32" s="406"/>
      <c r="D32" s="188">
        <f t="shared" ref="D32:I32" si="3">SUM(D28:D31)</f>
        <v>1497</v>
      </c>
      <c r="E32" s="189">
        <f t="shared" si="3"/>
        <v>1392</v>
      </c>
      <c r="F32" s="190">
        <f t="shared" si="3"/>
        <v>926</v>
      </c>
      <c r="G32" s="190">
        <f t="shared" si="3"/>
        <v>933</v>
      </c>
      <c r="H32" s="190">
        <f t="shared" si="3"/>
        <v>748</v>
      </c>
      <c r="I32" s="190">
        <f t="shared" si="3"/>
        <v>1894</v>
      </c>
      <c r="J32" s="182"/>
      <c r="K32" s="182"/>
      <c r="L32" s="182"/>
      <c r="M32" s="182"/>
      <c r="N32" s="191">
        <f>SUM(N28:N31)</f>
        <v>7390</v>
      </c>
    </row>
    <row r="33" spans="1:14" ht="30" customHeight="1" thickBot="1" x14ac:dyDescent="0.2">
      <c r="A33" s="373" t="s">
        <v>118</v>
      </c>
      <c r="B33" s="374"/>
      <c r="C33" s="375"/>
      <c r="D33" s="183">
        <f t="shared" ref="D33:L33" si="4">SUM(D29:D31)</f>
        <v>880</v>
      </c>
      <c r="E33" s="184">
        <f t="shared" si="4"/>
        <v>651</v>
      </c>
      <c r="F33" s="184">
        <f t="shared" si="4"/>
        <v>564</v>
      </c>
      <c r="G33" s="184">
        <f t="shared" si="4"/>
        <v>452</v>
      </c>
      <c r="H33" s="184">
        <f t="shared" si="4"/>
        <v>455</v>
      </c>
      <c r="I33" s="184">
        <f t="shared" si="4"/>
        <v>975</v>
      </c>
      <c r="J33" s="185">
        <f t="shared" si="4"/>
        <v>0</v>
      </c>
      <c r="K33" s="185">
        <f t="shared" si="4"/>
        <v>0</v>
      </c>
      <c r="L33" s="185">
        <f t="shared" si="4"/>
        <v>0</v>
      </c>
      <c r="M33" s="186"/>
      <c r="N33" s="187">
        <f>SUM(N29:N31)</f>
        <v>3977</v>
      </c>
    </row>
    <row r="34" spans="1:14" ht="15.75" customHeight="1" x14ac:dyDescent="0.15">
      <c r="B34" s="115"/>
      <c r="C34" s="115"/>
      <c r="D34" s="115"/>
      <c r="E34" s="115"/>
      <c r="F34" s="115"/>
      <c r="G34" s="115"/>
      <c r="H34" s="115"/>
    </row>
    <row r="35" spans="1:14" ht="15.75" customHeight="1" x14ac:dyDescent="0.15">
      <c r="B35" s="115"/>
      <c r="C35" s="116"/>
      <c r="D35" s="116"/>
      <c r="E35" s="115"/>
      <c r="F35" s="115"/>
      <c r="G35" s="118"/>
      <c r="H35" s="116"/>
      <c r="I35" s="115"/>
    </row>
    <row r="36" spans="1:14" ht="15.75" customHeight="1" x14ac:dyDescent="0.15">
      <c r="B36" s="115"/>
      <c r="C36" s="115"/>
      <c r="D36" s="115"/>
      <c r="E36" s="117"/>
      <c r="F36" s="115"/>
      <c r="G36" s="115"/>
      <c r="H36" s="115"/>
      <c r="I36" s="117"/>
      <c r="J36" s="115"/>
      <c r="K36" s="115"/>
      <c r="L36" s="115"/>
      <c r="M36" s="115"/>
      <c r="N36" s="115"/>
    </row>
    <row r="37" spans="1:14" ht="15.75" customHeight="1" x14ac:dyDescent="0.15">
      <c r="B37" s="115"/>
      <c r="C37" s="115"/>
      <c r="D37" s="115"/>
      <c r="E37" s="115"/>
      <c r="F37" s="115"/>
      <c r="J37" s="115"/>
      <c r="K37" s="115"/>
      <c r="L37" s="115"/>
      <c r="M37" s="115"/>
      <c r="N37" s="115"/>
    </row>
    <row r="38" spans="1:14" ht="15.75" customHeight="1" x14ac:dyDescent="0.15">
      <c r="B38" s="115"/>
      <c r="C38" s="115"/>
      <c r="D38" s="115"/>
      <c r="E38" s="115"/>
      <c r="F38" s="123"/>
      <c r="G38" s="115"/>
      <c r="H38" s="115"/>
      <c r="I38" s="115"/>
      <c r="J38" s="115"/>
      <c r="K38" s="115"/>
      <c r="L38" s="115"/>
      <c r="M38" s="115"/>
      <c r="N38" s="115"/>
    </row>
    <row r="39" spans="1:14" ht="15.75" customHeight="1" x14ac:dyDescent="0.15">
      <c r="B39" s="115"/>
      <c r="C39" s="115"/>
      <c r="D39" s="117"/>
      <c r="E39" s="117"/>
      <c r="F39" s="117"/>
      <c r="G39" s="115"/>
      <c r="H39" s="115"/>
      <c r="I39" s="115"/>
      <c r="J39" s="115"/>
      <c r="K39" s="115"/>
      <c r="L39" s="115"/>
      <c r="M39" s="115"/>
      <c r="N39" s="115"/>
    </row>
    <row r="40" spans="1:14" ht="15.75" customHeight="1" x14ac:dyDescent="0.15">
      <c r="B40" s="115"/>
      <c r="C40" s="115"/>
      <c r="D40" s="115"/>
      <c r="E40" s="115"/>
      <c r="F40" s="115"/>
      <c r="G40" s="115"/>
      <c r="H40" s="115"/>
      <c r="I40" s="115"/>
      <c r="J40" s="115"/>
      <c r="K40" s="115"/>
      <c r="L40" s="115"/>
      <c r="M40" s="115"/>
      <c r="N40" s="115"/>
    </row>
    <row r="41" spans="1:14" ht="15.75" customHeight="1" x14ac:dyDescent="0.15">
      <c r="B41" s="115"/>
      <c r="C41" s="115"/>
      <c r="D41" s="115"/>
      <c r="E41" s="115"/>
      <c r="F41" s="115"/>
      <c r="G41" s="115"/>
      <c r="H41" s="115"/>
      <c r="I41" s="115"/>
      <c r="J41" s="115"/>
      <c r="K41" s="115"/>
      <c r="L41" s="115"/>
      <c r="M41" s="115"/>
      <c r="N41" s="115"/>
    </row>
    <row r="42" spans="1:14" x14ac:dyDescent="0.15">
      <c r="I42" s="115"/>
      <c r="J42" s="115"/>
      <c r="K42" s="115"/>
      <c r="L42" s="115"/>
      <c r="M42" s="115"/>
      <c r="N42" s="115"/>
    </row>
    <row r="43" spans="1:14" x14ac:dyDescent="0.15">
      <c r="I43" s="115"/>
      <c r="J43" s="115"/>
      <c r="K43" s="115"/>
      <c r="L43" s="115"/>
      <c r="M43" s="115"/>
      <c r="N43" s="115"/>
    </row>
    <row r="44" spans="1:14" x14ac:dyDescent="0.15">
      <c r="I44" s="115"/>
      <c r="J44" s="115"/>
      <c r="K44" s="115"/>
      <c r="L44" s="115"/>
      <c r="M44" s="115"/>
      <c r="N44" s="115"/>
    </row>
    <row r="45" spans="1:14" x14ac:dyDescent="0.15">
      <c r="I45" s="115"/>
      <c r="J45" s="115"/>
      <c r="K45" s="115"/>
      <c r="L45" s="115"/>
      <c r="M45" s="115"/>
      <c r="N45" s="115"/>
    </row>
    <row r="46" spans="1:14" x14ac:dyDescent="0.15">
      <c r="I46" s="115"/>
      <c r="J46" s="115"/>
      <c r="K46" s="115"/>
      <c r="L46" s="115"/>
      <c r="M46" s="115"/>
      <c r="N46" s="115"/>
    </row>
    <row r="47" spans="1:14" x14ac:dyDescent="0.15">
      <c r="I47" s="115"/>
      <c r="J47" s="115"/>
      <c r="K47" s="115"/>
      <c r="L47" s="115"/>
      <c r="M47" s="115"/>
      <c r="N47" s="115"/>
    </row>
    <row r="48" spans="1:14" x14ac:dyDescent="0.15">
      <c r="I48" s="115"/>
      <c r="J48" s="115"/>
      <c r="K48" s="115"/>
      <c r="L48" s="115"/>
      <c r="M48" s="115"/>
      <c r="N48" s="115"/>
    </row>
  </sheetData>
  <mergeCells count="20">
    <mergeCell ref="A33:C33"/>
    <mergeCell ref="N26:N27"/>
    <mergeCell ref="A28:A30"/>
    <mergeCell ref="A26:A27"/>
    <mergeCell ref="B26:B27"/>
    <mergeCell ref="C26:C27"/>
    <mergeCell ref="D26:M26"/>
    <mergeCell ref="A2:N2"/>
    <mergeCell ref="N14:N15"/>
    <mergeCell ref="B20:B21"/>
    <mergeCell ref="A16:A21"/>
    <mergeCell ref="B18:B19"/>
    <mergeCell ref="B16:B17"/>
    <mergeCell ref="D14:M14"/>
    <mergeCell ref="A22:C23"/>
    <mergeCell ref="A32:C32"/>
    <mergeCell ref="A14:A15"/>
    <mergeCell ref="B14:B15"/>
    <mergeCell ref="C14:C15"/>
    <mergeCell ref="A24:C24"/>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22" zoomScale="75" zoomScaleNormal="100" zoomScaleSheetLayoutView="75" workbookViewId="0">
      <selection activeCell="M45" sqref="M45:M50"/>
    </sheetView>
  </sheetViews>
  <sheetFormatPr defaultRowHeight="12" x14ac:dyDescent="0.15"/>
  <cols>
    <col min="1" max="1" width="8.375" style="1" customWidth="1"/>
    <col min="2" max="2" width="8.5" style="1" customWidth="1"/>
    <col min="3" max="3" width="12.25" style="1" customWidth="1"/>
    <col min="4" max="4" width="9.125" style="1" customWidth="1"/>
    <col min="5" max="5" width="10" style="1" customWidth="1"/>
    <col min="6" max="13" width="9.125" style="1" customWidth="1"/>
    <col min="14" max="14" width="12.875" style="1" customWidth="1"/>
    <col min="15" max="16384" width="9" style="1"/>
  </cols>
  <sheetData>
    <row r="1" spans="1:14" ht="26.25" customHeight="1" x14ac:dyDescent="0.15"/>
    <row r="2" spans="1:14" ht="66.75" customHeight="1" x14ac:dyDescent="0.15">
      <c r="A2" s="366" t="s">
        <v>117</v>
      </c>
      <c r="B2" s="367"/>
      <c r="C2" s="367"/>
      <c r="D2" s="367"/>
      <c r="E2" s="367"/>
      <c r="F2" s="367"/>
      <c r="G2" s="367"/>
      <c r="H2" s="367"/>
      <c r="I2" s="367"/>
      <c r="J2" s="367"/>
      <c r="K2" s="367"/>
      <c r="L2" s="367"/>
      <c r="M2" s="367"/>
      <c r="N2" s="367"/>
    </row>
    <row r="3" spans="1:14" ht="22.5" customHeight="1" x14ac:dyDescent="0.15">
      <c r="A3" s="16" t="s">
        <v>17</v>
      </c>
      <c r="B3" t="s">
        <v>70</v>
      </c>
      <c r="C3"/>
      <c r="D3"/>
      <c r="E3"/>
      <c r="F3"/>
      <c r="G3"/>
      <c r="N3" s="58"/>
    </row>
    <row r="4" spans="1:14" ht="22.5" customHeight="1" x14ac:dyDescent="0.15">
      <c r="A4" s="16" t="s">
        <v>19</v>
      </c>
      <c r="B4" t="s">
        <v>71</v>
      </c>
      <c r="C4"/>
      <c r="D4"/>
      <c r="E4"/>
      <c r="F4"/>
      <c r="G4"/>
      <c r="N4" s="58"/>
    </row>
    <row r="5" spans="1:14" ht="22.5" customHeight="1" x14ac:dyDescent="0.15">
      <c r="A5" s="16"/>
      <c r="B5" t="s">
        <v>69</v>
      </c>
      <c r="C5"/>
      <c r="D5"/>
      <c r="E5"/>
      <c r="F5"/>
      <c r="G5"/>
      <c r="N5" s="58"/>
    </row>
    <row r="6" spans="1:14" ht="22.5" customHeight="1" x14ac:dyDescent="0.15">
      <c r="A6" s="16" t="s">
        <v>22</v>
      </c>
      <c r="B6" t="s">
        <v>72</v>
      </c>
      <c r="C6"/>
      <c r="D6" s="79">
        <f>SUM(N20,N18,N16)</f>
        <v>22673</v>
      </c>
      <c r="E6" t="s">
        <v>25</v>
      </c>
      <c r="F6"/>
      <c r="G6"/>
      <c r="N6" s="58"/>
    </row>
    <row r="7" spans="1:14" ht="22.5" customHeight="1" x14ac:dyDescent="0.15">
      <c r="A7" s="16"/>
      <c r="B7" t="s">
        <v>36</v>
      </c>
      <c r="C7"/>
      <c r="D7" s="101">
        <f>SUM(N17,N19,N21)</f>
        <v>171</v>
      </c>
      <c r="E7" t="s">
        <v>25</v>
      </c>
      <c r="F7"/>
      <c r="G7" s="103" t="s">
        <v>82</v>
      </c>
      <c r="H7" s="104"/>
      <c r="I7" s="104"/>
      <c r="J7" s="104"/>
      <c r="K7" s="104"/>
      <c r="L7" s="104"/>
      <c r="M7" s="105" t="s">
        <v>103</v>
      </c>
      <c r="N7" s="58"/>
    </row>
    <row r="8" spans="1:14" ht="22.5" customHeight="1" x14ac:dyDescent="0.15">
      <c r="A8"/>
      <c r="B8"/>
      <c r="C8"/>
      <c r="D8" s="16" t="s">
        <v>83</v>
      </c>
      <c r="E8"/>
      <c r="F8" s="114">
        <f>D7/D6</f>
        <v>7.5420103206457019E-3</v>
      </c>
      <c r="H8" s="113"/>
      <c r="I8" s="113"/>
      <c r="J8" s="113"/>
      <c r="K8" s="113"/>
      <c r="L8" s="113"/>
      <c r="N8" s="58"/>
    </row>
    <row r="9" spans="1:14" ht="15.75" customHeight="1" x14ac:dyDescent="0.15">
      <c r="A9"/>
      <c r="B9" t="s">
        <v>37</v>
      </c>
      <c r="C9"/>
      <c r="D9" t="s">
        <v>104</v>
      </c>
      <c r="E9"/>
      <c r="F9" s="102">
        <f>N29</f>
        <v>1242</v>
      </c>
      <c r="G9" t="s">
        <v>29</v>
      </c>
      <c r="H9" s="1" t="s">
        <v>38</v>
      </c>
      <c r="N9" s="58"/>
    </row>
    <row r="10" spans="1:14" ht="15.75" customHeight="1" x14ac:dyDescent="0.15">
      <c r="A10"/>
      <c r="B10" t="s">
        <v>39</v>
      </c>
      <c r="C10"/>
      <c r="D10" t="s">
        <v>105</v>
      </c>
      <c r="E10"/>
      <c r="F10" s="102">
        <f>N30</f>
        <v>1265</v>
      </c>
      <c r="G10" t="s">
        <v>29</v>
      </c>
      <c r="H10" s="79">
        <f>SUM(N29,N30,N31)</f>
        <v>3977</v>
      </c>
      <c r="I10" s="18" t="s">
        <v>29</v>
      </c>
      <c r="J10" s="18"/>
      <c r="K10" s="18">
        <f>SUM(D16:J16,D18:J18,D20:J20)</f>
        <v>22673</v>
      </c>
      <c r="L10" s="18">
        <f>SUM(K16:M16,K18:M18,K20:M20)</f>
        <v>0</v>
      </c>
      <c r="M10" s="17"/>
      <c r="N10" s="58"/>
    </row>
    <row r="11" spans="1:14" ht="15.75" customHeight="1" x14ac:dyDescent="0.15">
      <c r="A11"/>
      <c r="B11"/>
      <c r="C11"/>
      <c r="D11" s="65" t="s">
        <v>67</v>
      </c>
      <c r="E11" s="65"/>
      <c r="F11" s="102">
        <f>N31</f>
        <v>1470</v>
      </c>
      <c r="G11" s="65" t="s">
        <v>29</v>
      </c>
      <c r="K11" s="18">
        <f>SUM(D17:J17,D19:J19,D21:J21)</f>
        <v>171</v>
      </c>
      <c r="L11" s="18">
        <f>SUM(K17:M17,K19:M19,K21:M21)</f>
        <v>0</v>
      </c>
      <c r="N11" s="58"/>
    </row>
    <row r="12" spans="1:14" ht="15.75" customHeight="1" x14ac:dyDescent="0.15">
      <c r="A12" s="16" t="s">
        <v>66</v>
      </c>
      <c r="B12" t="s">
        <v>73</v>
      </c>
      <c r="E12" s="1" t="s">
        <v>106</v>
      </c>
      <c r="H12" s="18"/>
      <c r="I12" s="18"/>
      <c r="J12" s="18"/>
      <c r="K12" s="18"/>
      <c r="L12" s="18"/>
      <c r="M12" s="17"/>
      <c r="N12" s="58"/>
    </row>
    <row r="13" spans="1:14" ht="22.5" customHeight="1" thickBot="1" x14ac:dyDescent="0.2">
      <c r="A13"/>
      <c r="B13"/>
      <c r="C13"/>
      <c r="D13" s="65"/>
      <c r="E13" s="65"/>
      <c r="F13" s="80"/>
      <c r="G13" s="65"/>
      <c r="H13" s="18"/>
      <c r="I13" s="18"/>
      <c r="J13" s="18" t="s">
        <v>81</v>
      </c>
      <c r="K13" s="18"/>
      <c r="L13" s="18"/>
      <c r="M13" s="17"/>
      <c r="N13" s="58"/>
    </row>
    <row r="14" spans="1:14" ht="17.25" customHeight="1" x14ac:dyDescent="0.15">
      <c r="A14" s="364" t="s">
        <v>3</v>
      </c>
      <c r="B14" s="368" t="s">
        <v>0</v>
      </c>
      <c r="C14" s="354" t="s">
        <v>1</v>
      </c>
      <c r="D14" s="357" t="s">
        <v>14</v>
      </c>
      <c r="E14" s="349"/>
      <c r="F14" s="349"/>
      <c r="G14" s="349"/>
      <c r="H14" s="349"/>
      <c r="I14" s="349"/>
      <c r="J14" s="349"/>
      <c r="K14" s="349"/>
      <c r="L14" s="349"/>
      <c r="M14" s="350"/>
      <c r="N14" s="346" t="s">
        <v>15</v>
      </c>
    </row>
    <row r="15" spans="1:14" ht="18" customHeight="1" thickBot="1" x14ac:dyDescent="0.2">
      <c r="A15" s="365"/>
      <c r="B15" s="369"/>
      <c r="C15" s="370"/>
      <c r="D15" s="66" t="s">
        <v>55</v>
      </c>
      <c r="E15" s="67" t="s">
        <v>107</v>
      </c>
      <c r="F15" s="67" t="s">
        <v>9</v>
      </c>
      <c r="G15" s="67" t="s">
        <v>10</v>
      </c>
      <c r="H15" s="67" t="s">
        <v>11</v>
      </c>
      <c r="I15" s="89" t="s">
        <v>12</v>
      </c>
      <c r="J15" s="89" t="s">
        <v>88</v>
      </c>
      <c r="K15" s="124"/>
      <c r="L15" s="124"/>
      <c r="M15" s="132"/>
      <c r="N15" s="371"/>
    </row>
    <row r="16" spans="1:14" ht="29.25" customHeight="1" thickTop="1" x14ac:dyDescent="0.15">
      <c r="A16" s="381" t="s">
        <v>74</v>
      </c>
      <c r="B16" s="403" t="s">
        <v>108</v>
      </c>
      <c r="C16" s="59" t="s">
        <v>5</v>
      </c>
      <c r="D16" s="60">
        <v>354</v>
      </c>
      <c r="E16" s="61">
        <v>1527</v>
      </c>
      <c r="F16" s="62">
        <v>552</v>
      </c>
      <c r="G16" s="62">
        <v>597</v>
      </c>
      <c r="H16" s="62">
        <v>882</v>
      </c>
      <c r="I16" s="63">
        <v>1014</v>
      </c>
      <c r="J16" s="63">
        <v>2724</v>
      </c>
      <c r="K16" s="125"/>
      <c r="L16" s="125"/>
      <c r="M16" s="125"/>
      <c r="N16" s="64">
        <f t="shared" ref="N16:N23" si="0">SUM(D16:M16)</f>
        <v>7650</v>
      </c>
    </row>
    <row r="17" spans="1:14" ht="29.25" customHeight="1" thickBot="1" x14ac:dyDescent="0.2">
      <c r="A17" s="381"/>
      <c r="B17" s="402"/>
      <c r="C17" s="3" t="s">
        <v>6</v>
      </c>
      <c r="D17" s="8">
        <v>16</v>
      </c>
      <c r="E17" s="5">
        <v>18</v>
      </c>
      <c r="F17" s="5">
        <v>11</v>
      </c>
      <c r="G17" s="5">
        <v>4</v>
      </c>
      <c r="H17" s="5">
        <v>1</v>
      </c>
      <c r="I17" s="10">
        <v>4</v>
      </c>
      <c r="J17" s="10">
        <v>8</v>
      </c>
      <c r="K17" s="126"/>
      <c r="L17" s="126"/>
      <c r="M17" s="126"/>
      <c r="N17" s="13">
        <f t="shared" si="0"/>
        <v>62</v>
      </c>
    </row>
    <row r="18" spans="1:14" ht="29.25" customHeight="1" thickTop="1" x14ac:dyDescent="0.15">
      <c r="A18" s="381"/>
      <c r="B18" s="400" t="s">
        <v>109</v>
      </c>
      <c r="C18" s="2" t="s">
        <v>5</v>
      </c>
      <c r="D18" s="6">
        <v>303</v>
      </c>
      <c r="E18" s="7">
        <v>1590</v>
      </c>
      <c r="F18" s="4">
        <v>911</v>
      </c>
      <c r="G18" s="4">
        <v>380</v>
      </c>
      <c r="H18" s="4">
        <v>562</v>
      </c>
      <c r="I18" s="9">
        <v>433</v>
      </c>
      <c r="J18" s="9">
        <v>1410</v>
      </c>
      <c r="K18" s="127"/>
      <c r="L18" s="127"/>
      <c r="M18" s="127"/>
      <c r="N18" s="11">
        <f t="shared" si="0"/>
        <v>5589</v>
      </c>
    </row>
    <row r="19" spans="1:14" ht="29.25" customHeight="1" thickBot="1" x14ac:dyDescent="0.2">
      <c r="A19" s="381"/>
      <c r="B19" s="402"/>
      <c r="C19" s="3" t="s">
        <v>6</v>
      </c>
      <c r="D19" s="8">
        <v>6</v>
      </c>
      <c r="E19" s="5">
        <v>11</v>
      </c>
      <c r="F19" s="5">
        <v>13</v>
      </c>
      <c r="G19" s="5">
        <v>2</v>
      </c>
      <c r="H19" s="5">
        <v>5</v>
      </c>
      <c r="I19" s="10">
        <v>3</v>
      </c>
      <c r="J19" s="10">
        <v>6</v>
      </c>
      <c r="K19" s="126"/>
      <c r="L19" s="126"/>
      <c r="M19" s="126"/>
      <c r="N19" s="12">
        <f t="shared" si="0"/>
        <v>46</v>
      </c>
    </row>
    <row r="20" spans="1:14" ht="29.25" customHeight="1" thickTop="1" x14ac:dyDescent="0.15">
      <c r="A20" s="398"/>
      <c r="B20" s="400" t="s">
        <v>110</v>
      </c>
      <c r="C20" s="2" t="s">
        <v>5</v>
      </c>
      <c r="D20" s="6">
        <v>714</v>
      </c>
      <c r="E20" s="7">
        <v>2237</v>
      </c>
      <c r="F20" s="4">
        <v>1413</v>
      </c>
      <c r="G20" s="4">
        <v>655</v>
      </c>
      <c r="H20" s="4">
        <v>1061</v>
      </c>
      <c r="I20" s="9">
        <v>730</v>
      </c>
      <c r="J20" s="9">
        <v>2624</v>
      </c>
      <c r="K20" s="127"/>
      <c r="L20" s="127"/>
      <c r="M20" s="127"/>
      <c r="N20" s="11">
        <f t="shared" si="0"/>
        <v>9434</v>
      </c>
    </row>
    <row r="21" spans="1:14" ht="29.25" customHeight="1" thickBot="1" x14ac:dyDescent="0.2">
      <c r="A21" s="398"/>
      <c r="B21" s="401"/>
      <c r="C21" s="33" t="s">
        <v>6</v>
      </c>
      <c r="D21" s="34">
        <v>5</v>
      </c>
      <c r="E21" s="35">
        <v>11</v>
      </c>
      <c r="F21" s="35">
        <v>12</v>
      </c>
      <c r="G21" s="35">
        <v>14</v>
      </c>
      <c r="H21" s="35">
        <v>5</v>
      </c>
      <c r="I21" s="36">
        <v>5</v>
      </c>
      <c r="J21" s="36">
        <v>11</v>
      </c>
      <c r="K21" s="128"/>
      <c r="L21" s="128"/>
      <c r="M21" s="128"/>
      <c r="N21" s="13">
        <f t="shared" si="0"/>
        <v>63</v>
      </c>
    </row>
    <row r="22" spans="1:14" ht="25.5" customHeight="1" x14ac:dyDescent="0.15">
      <c r="A22" s="386" t="s">
        <v>52</v>
      </c>
      <c r="B22" s="387"/>
      <c r="C22" s="388"/>
      <c r="D22" s="37">
        <f t="shared" ref="D22:J22" si="1">D16+D18+D20</f>
        <v>1371</v>
      </c>
      <c r="E22" s="38">
        <f t="shared" si="1"/>
        <v>5354</v>
      </c>
      <c r="F22" s="39">
        <f t="shared" si="1"/>
        <v>2876</v>
      </c>
      <c r="G22" s="39">
        <f t="shared" si="1"/>
        <v>1632</v>
      </c>
      <c r="H22" s="39">
        <f t="shared" si="1"/>
        <v>2505</v>
      </c>
      <c r="I22" s="40">
        <f t="shared" si="1"/>
        <v>2177</v>
      </c>
      <c r="J22" s="40">
        <f t="shared" si="1"/>
        <v>6758</v>
      </c>
      <c r="K22" s="129"/>
      <c r="L22" s="129"/>
      <c r="M22" s="129"/>
      <c r="N22" s="41">
        <f t="shared" si="0"/>
        <v>22673</v>
      </c>
    </row>
    <row r="23" spans="1:14" ht="25.5" customHeight="1" thickBot="1" x14ac:dyDescent="0.2">
      <c r="A23" s="389"/>
      <c r="B23" s="390"/>
      <c r="C23" s="391"/>
      <c r="D23" s="42">
        <f t="shared" ref="D23:J23" si="2">D17+D19+D21</f>
        <v>27</v>
      </c>
      <c r="E23" s="43">
        <f t="shared" si="2"/>
        <v>40</v>
      </c>
      <c r="F23" s="43">
        <f t="shared" si="2"/>
        <v>36</v>
      </c>
      <c r="G23" s="43">
        <f t="shared" si="2"/>
        <v>20</v>
      </c>
      <c r="H23" s="43">
        <f t="shared" si="2"/>
        <v>11</v>
      </c>
      <c r="I23" s="44">
        <f t="shared" si="2"/>
        <v>12</v>
      </c>
      <c r="J23" s="44">
        <f t="shared" si="2"/>
        <v>25</v>
      </c>
      <c r="K23" s="130"/>
      <c r="L23" s="130"/>
      <c r="M23" s="130"/>
      <c r="N23" s="45">
        <f t="shared" si="0"/>
        <v>171</v>
      </c>
    </row>
    <row r="24" spans="1:14" ht="25.5" customHeight="1" thickBot="1" x14ac:dyDescent="0.2">
      <c r="A24" s="392" t="s">
        <v>98</v>
      </c>
      <c r="B24" s="393"/>
      <c r="C24" s="394"/>
      <c r="D24" s="119">
        <f t="shared" ref="D24:N24" si="3">D23/D22</f>
        <v>1.9693654266958426E-2</v>
      </c>
      <c r="E24" s="120">
        <f t="shared" si="3"/>
        <v>7.4710496824803886E-3</v>
      </c>
      <c r="F24" s="120">
        <f t="shared" si="3"/>
        <v>1.2517385257301807E-2</v>
      </c>
      <c r="G24" s="120">
        <f t="shared" si="3"/>
        <v>1.2254901960784314E-2</v>
      </c>
      <c r="H24" s="120">
        <f t="shared" si="3"/>
        <v>4.3912175648702593E-3</v>
      </c>
      <c r="I24" s="120">
        <f t="shared" si="3"/>
        <v>5.5121727147450618E-3</v>
      </c>
      <c r="J24" s="120">
        <f t="shared" si="3"/>
        <v>3.6993193252441549E-3</v>
      </c>
      <c r="K24" s="131"/>
      <c r="L24" s="131"/>
      <c r="M24" s="133"/>
      <c r="N24" s="122">
        <f t="shared" si="3"/>
        <v>7.5420103206457019E-3</v>
      </c>
    </row>
    <row r="25" spans="1:14" ht="25.5" customHeight="1" thickBot="1" x14ac:dyDescent="0.2">
      <c r="A25" s="54"/>
      <c r="B25" s="54"/>
      <c r="C25" s="54"/>
      <c r="D25" s="55"/>
      <c r="E25" s="56"/>
      <c r="F25" s="56"/>
      <c r="G25" s="56"/>
      <c r="H25" s="56"/>
      <c r="I25" s="56"/>
      <c r="J25" s="56">
        <f>SUM(D29:I31)</f>
        <v>3977</v>
      </c>
      <c r="K25" s="56">
        <f>SUM(J29:L31)</f>
        <v>0</v>
      </c>
      <c r="L25" s="56"/>
      <c r="M25" s="56"/>
      <c r="N25" s="57"/>
    </row>
    <row r="26" spans="1:14" ht="15" customHeight="1" x14ac:dyDescent="0.15">
      <c r="A26" s="376" t="s">
        <v>3</v>
      </c>
      <c r="B26" s="378" t="s">
        <v>0</v>
      </c>
      <c r="C26" s="380" t="s">
        <v>1</v>
      </c>
      <c r="D26" s="348" t="s">
        <v>40</v>
      </c>
      <c r="E26" s="349"/>
      <c r="F26" s="349"/>
      <c r="G26" s="349"/>
      <c r="H26" s="349"/>
      <c r="I26" s="349"/>
      <c r="J26" s="349"/>
      <c r="K26" s="349"/>
      <c r="L26" s="349"/>
      <c r="M26" s="350"/>
      <c r="N26" s="346" t="s">
        <v>41</v>
      </c>
    </row>
    <row r="27" spans="1:14" ht="15" customHeight="1" thickBot="1" x14ac:dyDescent="0.2">
      <c r="A27" s="377"/>
      <c r="B27" s="379"/>
      <c r="C27" s="370"/>
      <c r="D27" s="69" t="s">
        <v>60</v>
      </c>
      <c r="E27" s="70" t="s">
        <v>111</v>
      </c>
      <c r="F27" s="70" t="s">
        <v>44</v>
      </c>
      <c r="G27" s="70" t="s">
        <v>45</v>
      </c>
      <c r="H27" s="70" t="s">
        <v>46</v>
      </c>
      <c r="I27" s="96" t="s">
        <v>93</v>
      </c>
      <c r="J27" s="134"/>
      <c r="K27" s="134"/>
      <c r="L27" s="135"/>
      <c r="M27" s="134"/>
      <c r="N27" s="347"/>
    </row>
    <row r="28" spans="1:14" ht="49.5" customHeight="1" thickTop="1" x14ac:dyDescent="0.15">
      <c r="A28" s="381" t="s">
        <v>75</v>
      </c>
      <c r="B28" s="19" t="s">
        <v>112</v>
      </c>
      <c r="C28" s="46" t="s">
        <v>50</v>
      </c>
      <c r="D28" s="47">
        <v>617</v>
      </c>
      <c r="E28" s="48">
        <v>741</v>
      </c>
      <c r="F28" s="49">
        <v>362</v>
      </c>
      <c r="G28" s="49">
        <v>481</v>
      </c>
      <c r="H28" s="49">
        <v>293</v>
      </c>
      <c r="I28" s="97">
        <v>919</v>
      </c>
      <c r="J28" s="136"/>
      <c r="K28" s="136"/>
      <c r="L28" s="136"/>
      <c r="M28" s="136"/>
      <c r="N28" s="51">
        <f>SUM(D28:M28)</f>
        <v>3413</v>
      </c>
    </row>
    <row r="29" spans="1:14" ht="49.5" customHeight="1" x14ac:dyDescent="0.15">
      <c r="A29" s="381"/>
      <c r="B29" s="72" t="s">
        <v>113</v>
      </c>
      <c r="C29" s="73" t="s">
        <v>50</v>
      </c>
      <c r="D29" s="74">
        <v>317</v>
      </c>
      <c r="E29" s="75">
        <v>167</v>
      </c>
      <c r="F29" s="76">
        <v>191</v>
      </c>
      <c r="G29" s="76">
        <v>89</v>
      </c>
      <c r="H29" s="76">
        <v>79</v>
      </c>
      <c r="I29" s="98">
        <v>399</v>
      </c>
      <c r="J29" s="137"/>
      <c r="K29" s="137"/>
      <c r="L29" s="137"/>
      <c r="M29" s="140"/>
      <c r="N29" s="78">
        <f>SUM(D29:M29)</f>
        <v>1242</v>
      </c>
    </row>
    <row r="30" spans="1:14" ht="49.5" customHeight="1" thickBot="1" x14ac:dyDescent="0.2">
      <c r="A30" s="382"/>
      <c r="B30" s="32" t="s">
        <v>114</v>
      </c>
      <c r="C30" s="20" t="s">
        <v>50</v>
      </c>
      <c r="D30" s="93">
        <v>235</v>
      </c>
      <c r="E30" s="94">
        <v>207</v>
      </c>
      <c r="F30" s="95">
        <v>179</v>
      </c>
      <c r="G30" s="95">
        <v>188</v>
      </c>
      <c r="H30" s="95">
        <v>139</v>
      </c>
      <c r="I30" s="99">
        <v>317</v>
      </c>
      <c r="J30" s="138"/>
      <c r="K30" s="138"/>
      <c r="L30" s="138"/>
      <c r="M30" s="138"/>
      <c r="N30" s="21">
        <f>SUM(D30:M30)</f>
        <v>1265</v>
      </c>
    </row>
    <row r="31" spans="1:14" ht="49.5" customHeight="1" thickTop="1" thickBot="1" x14ac:dyDescent="0.2">
      <c r="A31" s="52" t="s">
        <v>76</v>
      </c>
      <c r="B31" s="53" t="s">
        <v>115</v>
      </c>
      <c r="C31" s="22" t="s">
        <v>50</v>
      </c>
      <c r="D31" s="90">
        <v>328</v>
      </c>
      <c r="E31" s="91">
        <v>277</v>
      </c>
      <c r="F31" s="92">
        <v>194</v>
      </c>
      <c r="G31" s="92">
        <v>175</v>
      </c>
      <c r="H31" s="92">
        <v>237</v>
      </c>
      <c r="I31" s="100">
        <v>259</v>
      </c>
      <c r="J31" s="139"/>
      <c r="K31" s="139"/>
      <c r="L31" s="139"/>
      <c r="M31" s="141"/>
      <c r="N31" s="27">
        <f>SUM(D31:M31)</f>
        <v>1470</v>
      </c>
    </row>
    <row r="32" spans="1:14" ht="28.5" customHeight="1" thickBot="1" x14ac:dyDescent="0.2">
      <c r="A32" s="404" t="s">
        <v>52</v>
      </c>
      <c r="B32" s="405"/>
      <c r="C32" s="406"/>
      <c r="D32" s="188">
        <f t="shared" ref="D32:I32" si="4">SUM(D28:D31)</f>
        <v>1497</v>
      </c>
      <c r="E32" s="189">
        <f t="shared" si="4"/>
        <v>1392</v>
      </c>
      <c r="F32" s="190">
        <f t="shared" si="4"/>
        <v>926</v>
      </c>
      <c r="G32" s="190">
        <f t="shared" si="4"/>
        <v>933</v>
      </c>
      <c r="H32" s="190">
        <f t="shared" si="4"/>
        <v>748</v>
      </c>
      <c r="I32" s="190">
        <f t="shared" si="4"/>
        <v>1894</v>
      </c>
      <c r="J32" s="182"/>
      <c r="K32" s="182"/>
      <c r="L32" s="182"/>
      <c r="M32" s="182"/>
      <c r="N32" s="191">
        <f>SUM(N28:N31)</f>
        <v>7390</v>
      </c>
    </row>
    <row r="33" spans="1:14" ht="30" customHeight="1" thickBot="1" x14ac:dyDescent="0.2">
      <c r="A33" s="373" t="s">
        <v>118</v>
      </c>
      <c r="B33" s="374"/>
      <c r="C33" s="375"/>
      <c r="D33" s="183">
        <f t="shared" ref="D33:L33" si="5">SUM(D29:D31)</f>
        <v>880</v>
      </c>
      <c r="E33" s="184">
        <f t="shared" si="5"/>
        <v>651</v>
      </c>
      <c r="F33" s="184">
        <f t="shared" si="5"/>
        <v>564</v>
      </c>
      <c r="G33" s="184">
        <f t="shared" si="5"/>
        <v>452</v>
      </c>
      <c r="H33" s="184">
        <f t="shared" si="5"/>
        <v>455</v>
      </c>
      <c r="I33" s="184">
        <f t="shared" si="5"/>
        <v>975</v>
      </c>
      <c r="J33" s="185">
        <f t="shared" si="5"/>
        <v>0</v>
      </c>
      <c r="K33" s="185">
        <f t="shared" si="5"/>
        <v>0</v>
      </c>
      <c r="L33" s="185">
        <f t="shared" si="5"/>
        <v>0</v>
      </c>
      <c r="M33" s="186"/>
      <c r="N33" s="187">
        <f>SUM(N29:N31)</f>
        <v>3977</v>
      </c>
    </row>
    <row r="34" spans="1:14" ht="15.75" customHeight="1" x14ac:dyDescent="0.15">
      <c r="B34" s="115"/>
      <c r="C34" s="115"/>
      <c r="D34" s="115"/>
      <c r="E34" s="115"/>
      <c r="F34" s="115"/>
      <c r="G34" s="115"/>
      <c r="H34" s="115"/>
    </row>
    <row r="35" spans="1:14" ht="15.75" customHeight="1" x14ac:dyDescent="0.15">
      <c r="B35" s="115"/>
      <c r="C35" s="116"/>
      <c r="D35" s="116"/>
      <c r="E35" s="115"/>
      <c r="F35" s="115"/>
      <c r="G35" s="118"/>
      <c r="H35" s="116"/>
      <c r="I35" s="115"/>
    </row>
    <row r="36" spans="1:14" ht="15.75" customHeight="1" x14ac:dyDescent="0.15">
      <c r="B36" s="115"/>
      <c r="C36" s="115"/>
      <c r="D36" s="115"/>
      <c r="E36" s="117"/>
      <c r="F36" s="115"/>
      <c r="G36" s="115"/>
      <c r="H36" s="115"/>
      <c r="I36" s="117"/>
      <c r="J36" s="115"/>
      <c r="K36" s="115"/>
      <c r="L36" s="115"/>
      <c r="M36" s="115"/>
      <c r="N36" s="115"/>
    </row>
    <row r="37" spans="1:14" ht="15.75" customHeight="1" x14ac:dyDescent="0.15">
      <c r="B37" s="115"/>
      <c r="C37" s="115"/>
      <c r="D37" s="115"/>
      <c r="E37" s="115"/>
      <c r="F37" s="115"/>
      <c r="J37" s="115"/>
      <c r="K37" s="115"/>
      <c r="L37" s="115"/>
      <c r="M37" s="115"/>
      <c r="N37" s="115"/>
    </row>
    <row r="38" spans="1:14" ht="15.75" customHeight="1" x14ac:dyDescent="0.15">
      <c r="B38" s="115"/>
      <c r="C38" s="115"/>
      <c r="D38" s="115"/>
      <c r="E38" s="115"/>
      <c r="F38" s="123"/>
      <c r="G38" s="115"/>
      <c r="H38" s="115"/>
      <c r="I38" s="115"/>
      <c r="J38" s="115"/>
      <c r="K38" s="115"/>
      <c r="L38" s="115"/>
      <c r="M38" s="115"/>
      <c r="N38" s="115"/>
    </row>
    <row r="39" spans="1:14" ht="15.75" customHeight="1" x14ac:dyDescent="0.15">
      <c r="B39" s="115"/>
      <c r="C39" s="115"/>
      <c r="D39" s="117"/>
      <c r="E39" s="117"/>
      <c r="F39" s="117"/>
      <c r="G39" s="115"/>
      <c r="H39" s="115"/>
      <c r="I39" s="115"/>
      <c r="J39" s="115"/>
      <c r="K39" s="115"/>
      <c r="L39" s="115"/>
      <c r="M39" s="115"/>
      <c r="N39" s="115"/>
    </row>
    <row r="40" spans="1:14" ht="15.75" customHeight="1" x14ac:dyDescent="0.15">
      <c r="B40" s="115"/>
      <c r="C40" s="115"/>
      <c r="D40" s="115"/>
      <c r="E40" s="115"/>
      <c r="F40" s="115"/>
      <c r="G40" s="115"/>
      <c r="H40" s="115"/>
      <c r="I40" s="115"/>
      <c r="J40" s="115"/>
      <c r="K40" s="115"/>
      <c r="L40" s="115"/>
      <c r="M40" s="115"/>
      <c r="N40" s="115"/>
    </row>
    <row r="41" spans="1:14" ht="15.75" customHeight="1" x14ac:dyDescent="0.15">
      <c r="B41" s="115"/>
      <c r="C41" s="115"/>
      <c r="D41" s="115"/>
      <c r="E41" s="115"/>
      <c r="F41" s="115"/>
      <c r="G41" s="115"/>
      <c r="H41" s="115"/>
      <c r="I41" s="115"/>
      <c r="J41" s="115"/>
      <c r="K41" s="115"/>
      <c r="L41" s="115"/>
      <c r="M41" s="115"/>
      <c r="N41" s="115"/>
    </row>
    <row r="42" spans="1:14" x14ac:dyDescent="0.15">
      <c r="I42" s="115"/>
      <c r="J42" s="115"/>
      <c r="K42" s="115"/>
      <c r="L42" s="115"/>
      <c r="M42" s="115"/>
      <c r="N42" s="115"/>
    </row>
    <row r="43" spans="1:14" x14ac:dyDescent="0.15">
      <c r="I43" s="115"/>
      <c r="J43" s="115"/>
      <c r="K43" s="115"/>
      <c r="L43" s="115"/>
      <c r="M43" s="115"/>
      <c r="N43" s="115"/>
    </row>
    <row r="44" spans="1:14" x14ac:dyDescent="0.15">
      <c r="I44" s="115"/>
      <c r="J44" s="115"/>
      <c r="K44" s="115"/>
      <c r="L44" s="115"/>
      <c r="M44" s="115"/>
      <c r="N44" s="115"/>
    </row>
    <row r="45" spans="1:14" x14ac:dyDescent="0.15">
      <c r="I45" s="115"/>
      <c r="J45" s="115"/>
      <c r="K45" s="115"/>
      <c r="L45" s="115"/>
      <c r="M45" s="115"/>
      <c r="N45" s="115"/>
    </row>
    <row r="46" spans="1:14" x14ac:dyDescent="0.15">
      <c r="I46" s="115"/>
      <c r="J46" s="115"/>
      <c r="K46" s="115"/>
      <c r="L46" s="115"/>
      <c r="M46" s="115"/>
      <c r="N46" s="115"/>
    </row>
    <row r="47" spans="1:14" x14ac:dyDescent="0.15">
      <c r="I47" s="115"/>
      <c r="J47" s="115"/>
      <c r="K47" s="115"/>
      <c r="L47" s="115"/>
      <c r="M47" s="115"/>
      <c r="N47" s="115"/>
    </row>
    <row r="48" spans="1:14" x14ac:dyDescent="0.15">
      <c r="I48" s="115"/>
      <c r="J48" s="115"/>
      <c r="K48" s="115"/>
      <c r="L48" s="115"/>
      <c r="M48" s="115"/>
      <c r="N48" s="115"/>
    </row>
  </sheetData>
  <mergeCells count="20">
    <mergeCell ref="A22:C23"/>
    <mergeCell ref="A32:C32"/>
    <mergeCell ref="A14:A15"/>
    <mergeCell ref="B14:B15"/>
    <mergeCell ref="C14:C15"/>
    <mergeCell ref="A24:C24"/>
    <mergeCell ref="A2:N2"/>
    <mergeCell ref="N14:N15"/>
    <mergeCell ref="B20:B21"/>
    <mergeCell ref="A16:A21"/>
    <mergeCell ref="B18:B19"/>
    <mergeCell ref="B16:B17"/>
    <mergeCell ref="D14:M14"/>
    <mergeCell ref="A33:C33"/>
    <mergeCell ref="N26:N27"/>
    <mergeCell ref="A28:A30"/>
    <mergeCell ref="A26:A27"/>
    <mergeCell ref="B26:B27"/>
    <mergeCell ref="C26:C27"/>
    <mergeCell ref="D26:M26"/>
  </mergeCells>
  <phoneticPr fontId="2"/>
  <printOptions horizontalCentered="1" verticalCentered="1"/>
  <pageMargins left="0" right="0" top="0.39370078740157483" bottom="0.39370078740157483" header="0.51181102362204722" footer="0.51181102362204722"/>
  <pageSetup paperSize="9" scale="75"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喫煙者等実態調査結果の推移</vt:lpstr>
      <vt:lpstr>28全体</vt:lpstr>
      <vt:lpstr>25全体</vt:lpstr>
      <vt:lpstr>22全体</vt:lpstr>
      <vt:lpstr>21全体</vt:lpstr>
      <vt:lpstr>20全体 )</vt:lpstr>
      <vt:lpstr>19全体</vt:lpstr>
      <vt:lpstr>20喫煙者・吸殻禁止地区)</vt:lpstr>
      <vt:lpstr>19喫煙者・吸殻禁止地区</vt:lpstr>
      <vt:lpstr>20F抜き・旧地区 </vt:lpstr>
      <vt:lpstr>19F抜き・旧地区</vt:lpstr>
      <vt:lpstr>H18年７月</vt:lpstr>
      <vt:lpstr>Sheet2</vt:lpstr>
      <vt:lpstr>Sheet3</vt:lpstr>
      <vt:lpstr>'22全体'!Print_Area</vt:lpstr>
      <vt:lpstr>'25全体'!Print_Area</vt:lpstr>
      <vt:lpstr>'28全体'!Print_Area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556175</dc:creator>
  <cp:lastModifiedBy>羽生　勇次</cp:lastModifiedBy>
  <cp:lastPrinted>2020-09-02T00:50:26Z</cp:lastPrinted>
  <dcterms:created xsi:type="dcterms:W3CDTF">2006-07-21T00:50:30Z</dcterms:created>
  <dcterms:modified xsi:type="dcterms:W3CDTF">2022-03-10T06:53:26Z</dcterms:modified>
</cp:coreProperties>
</file>