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10.1.136.11\440600 障害者福祉課\09_指定担当\15_処遇改善\12-R07計画\【厚労省】1001様式変更（就労選択支援）\"/>
    </mc:Choice>
  </mc:AlternateContent>
  <xr:revisionPtr revIDLastSave="0" documentId="13_ncr:1_{E7D3F2A5-B51B-487D-BA99-00666EDB95E2}"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<sst xmlns="http://schemas.openxmlformats.org/spreadsheetml/2006/main" count="4464" uniqueCount="2180">
  <si>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</si>
  <si>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</si>
  <si>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</si>
  <si>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</si>
  <si>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</si>
  <si>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</si>
  <si>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</si>
  <si>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</si>
  <si>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</si>
  <si>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</si>
  <si>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</si>
  <si>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</si>
  <si>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</si>
  <si>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</si>
  <si>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</si>
  <si>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</si>
  <si>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</si>
  <si>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</si>
  <si>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</si>
  <si>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</si>
  <si>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</si>
  <si>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</si>
  <si>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</si>
  <si>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</si>
  <si>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</si>
  <si>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</si>
  <si>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</si>
  <si>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</si>
  <si>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</si>
  <si>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</si>
  <si>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</si>
  <si>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</si>
  <si>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</si>
  <si>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</si>
  <si>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</si>
  <si>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</si>
  <si>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</si>
  <si>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</si>
  <si>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</si>
  <si>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</si>
  <si>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</si>
  <si>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</si>
  <si>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</si>
  <si>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</si>
  <si>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</si>
  <si>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</si>
  <si>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</si>
  <si>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</si>
  <si>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</si>
  <si>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</si>
  <si>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</si>
  <si>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</si>
  <si>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</si>
  <si>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</si>
  <si>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</si>
  <si>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</si>
  <si>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</si>
  <si>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</si>
  <si>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</si>
  <si>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</si>
  <si>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</si>
  <si>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</si>
  <si>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</si>
  <si>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</si>
  <si>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</si>
  <si>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</si>
  <si>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</si>
  <si>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</si>
  <si>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</si>
  <si>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</si>
  <si>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</si>
  <si>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</si>
  <si>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</si>
  <si>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</si>
  <si>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</si>
  <si>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</si>
  <si>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</si>
  <si>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</si>
  <si>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</si>
  <si>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</si>
  <si>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</si>
  <si>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</si>
  <si>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</si>
  <si>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</si>
  <si>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</si>
  <si>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</si>
  <si>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</si>
  <si>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</si>
  <si>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</si>
  <si>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</si>
  <si>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</si>
  <si>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</si>
  <si>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</si>
  <si>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</si>
  <si>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</si>
  <si>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</si>
  <si>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</si>
  <si>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</si>
  <si>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</si>
  <si>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</si>
  <si>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</si>
  <si>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</si>
  <si>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</si>
  <si>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</si>
  <si>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</si>
  <si>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</si>
  <si>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</si>
  <si>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</si>
  <si>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</si>
  <si>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</si>
  <si>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</si>
  <si>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</si>
  <si>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</si>
  <si>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</si>
  <si>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</si>
  <si>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</si>
  <si>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</si>
  <si>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</si>
  <si>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</si>
  <si>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</si>
  <si>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</si>
  <si>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</si>
  <si>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</si>
  <si>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</si>
  <si>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</si>
  <si>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</si>
  <si>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</si>
  <si>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</si>
  <si>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</si>
  <si>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</si>
  <si>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</si>
  <si>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</si>
  <si>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</si>
  <si>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</si>
  <si>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</si>
  <si>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</si>
  <si>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</si>
  <si>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</si>
  <si>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</si>
  <si>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</si>
  <si>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</si>
  <si>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</si>
  <si>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</si>
  <si>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</si>
  <si>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</si>
  <si>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</si>
  <si>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</si>
  <si>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</si>
  <si>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</si>
  <si>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</si>
  <si>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</si>
  <si>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</si>
  <si>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</si>
  <si>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</si>
  <si>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</si>
  <si>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</si>
  <si>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</si>
  <si>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</si>
  <si>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</si>
  <si>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</si>
  <si>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</si>
  <si>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</si>
  <si>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</si>
  <si>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</si>
  <si>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</si>
  <si>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</si>
  <si>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</si>
  <si>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</si>
  <si>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</si>
  <si>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</si>
  <si>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</si>
  <si>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</si>
  <si>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</si>
  <si>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</si>
  <si>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</si>
  <si>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</si>
  <si>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</si>
  <si>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</si>
  <si>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</si>
  <si>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</si>
  <si>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</si>
  <si>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</si>
  <si>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</si>
  <si>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</si>
  <si>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</si>
  <si>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</si>
  <si>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</si>
  <si>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</si>
  <si>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</si>
  <si>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</si>
  <si>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</si>
  <si>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</si>
  <si>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</si>
  <si>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</si>
  <si>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</si>
  <si>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</si>
  <si>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</si>
  <si>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</si>
  <si>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</si>
  <si>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</si>
  <si>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</si>
  <si>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</si>
  <si>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</si>
  <si>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</si>
  <si>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</si>
  <si>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</si>
  <si>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</si>
  <si>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</si>
  <si>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</si>
  <si>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</si>
  <si>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</si>
  <si>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</si>
  <si>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</si>
  <si>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</si>
  <si>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</si>
  <si>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</si>
  <si>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</si>
  <si>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</si>
  <si>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</si>
  <si>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</si>
  <si>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</si>
  <si>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</si>
  <si>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</si>
  <si>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</si>
  <si>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</si>
  <si>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</si>
  <si>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</si>
  <si>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</si>
  <si>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</si>
  <si>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</si>
  <si>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</si>
  <si>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</si>
  <si>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</si>
  <si>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</si>
  <si>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</si>
  <si>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</si>
  <si>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</si>
  <si>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</si>
  <si>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</si>
  <si>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</si>
  <si>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</si>
  <si>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</si>
  <si>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</si>
  <si>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</si>
  <si>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</si>
  <si>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</si>
  <si>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</si>
  <si>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</si>
  <si>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</si>
  <si>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</si>
  <si>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</si>
  <si>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</si>
  <si>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</si>
  <si>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</si>
  <si>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</si>
  <si>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</si>
  <si>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</si>
  <si>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</si>
  <si>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</si>
  <si>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</si>
  <si>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</si>
  <si>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</si>
  <si>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</si>
  <si>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</si>
  <si>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</si>
  <si>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</si>
  <si>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</si>
  <si>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</si>
  <si>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</si>
  <si>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</si>
  <si>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</si>
  <si>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</si>
  <si>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</si>
  <si>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</si>
  <si>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</si>
  <si>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</si>
  <si>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</si>
  <si>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</si>
  <si>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</si>
  <si>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</si>
  <si>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</si>
  <si>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</si>
  <si>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</si>
  <si>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</si>
  <si>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</si>
  <si>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</si>
  <si>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</si>
  <si>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</si>
  <si>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</si>
  <si>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</si>
  <si>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</si>
  <si>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</si>
  <si>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</si>
  <si>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</si>
  <si>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</si>
  <si>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</si>
  <si>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</si>
  <si>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</si>
  <si>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</si>
  <si>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</si>
  <si>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</si>
  <si>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</si>
  <si>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</si>
  <si>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</si>
  <si>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</si>
  <si>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</si>
  <si>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</si>
  <si>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</si>
  <si>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</si>
  <si>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</si>
  <si>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</si>
  <si>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</si>
  <si>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</si>
  <si>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</si>
  <si>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</si>
  <si>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</si>
  <si>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</si>
  <si>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</si>
  <si>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</si>
  <si>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</si>
  <si>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</si>
  <si>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</si>
  <si>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</si>
  <si>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</si>
  <si>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</si>
  <si>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</si>
  <si>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</si>
  <si>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</si>
  <si>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</si>
  <si>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</si>
  <si>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</si>
  <si>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</si>
  <si>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</si>
  <si>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</si>
  <si>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</si>
  <si>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</si>
  <si>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</si>
  <si>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</si>
  <si>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</si>
  <si>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</si>
  <si>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</si>
  <si>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</si>
  <si>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</si>
  <si>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</si>
  <si>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</si>
  <si>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</si>
  <si>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</si>
  <si>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</si>
  <si>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</si>
  <si>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</si>
  <si>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</si>
  <si>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</si>
  <si>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</si>
  <si>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</si>
  <si>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</si>
  <si>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</si>
  <si>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</si>
  <si>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</si>
  <si>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</si>
  <si>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</si>
  <si>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</si>
  <si>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</si>
  <si>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</si>
  <si>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</si>
  <si>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</si>
  <si>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</si>
  <si>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</si>
  <si>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</si>
  <si>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</si>
  <si>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</si>
  <si>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</si>
  <si>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</si>
  <si>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</si>
  <si>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</si>
  <si>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</si>
  <si>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</si>
  <si>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</si>
  <si>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</si>
  <si>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</si>
  <si>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</si>
  <si>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</si>
  <si>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</si>
  <si>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</si>
  <si>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</si>
  <si>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</si>
  <si>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</si>
  <si>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</si>
  <si>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</si>
  <si>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</si>
  <si>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</si>
  <si>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</si>
  <si>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</si>
  <si>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</si>
  <si>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</si>
  <si>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</si>
  <si>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</si>
  <si>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</si>
  <si>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</si>
  <si>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</si>
  <si>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</si>
  <si>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</si>
  <si>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</si>
  <si>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</si>
  <si>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</si>
  <si>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</si>
  <si>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</si>
  <si>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</si>
  <si>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</si>
  <si>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</si>
  <si>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</si>
  <si>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</si>
  <si>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</si>
  <si>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</si>
  <si>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</si>
  <si>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</si>
  <si>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</si>
  <si>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</si>
  <si>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</si>
  <si>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</si>
  <si>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</si>
  <si>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</si>
  <si>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</si>
  <si>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</si>
  <si>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</si>
  <si>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</si>
  <si>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</si>
  <si>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</si>
  <si>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</si>
  <si>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</si>
  <si>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</si>
  <si>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</si>
  <si>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</si>
  <si>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</si>
  <si>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</si>
  <si>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</si>
  <si>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</si>
  <si>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</si>
  <si>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</si>
  <si>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</si>
  <si>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</si>
  <si>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</si>
  <si>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</si>
  <si>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</si>
  <si>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</si>
  <si>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</si>
  <si>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</si>
  <si>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</si>
  <si>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</si>
  <si>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</si>
  <si>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</si>
  <si>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</si>
  <si>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</si>
  <si>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</si>
  <si>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</si>
  <si>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</si>
  <si>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</si>
  <si>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</si>
  <si>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</si>
  <si>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</si>
  <si>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</si>
  <si>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</si>
  <si>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</si>
  <si>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</si>
  <si>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</si>
  <si>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</si>
  <si>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</si>
  <si>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</si>
  <si>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</si>
  <si>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</si>
  <si>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</si>
  <si>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</si>
  <si>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</si>
  <si>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</si>
  <si>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</si>
  <si>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</si>
  <si>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</si>
  <si>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</si>
  <si>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</si>
  <si>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</si>
  <si>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</si>
  <si>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</si>
  <si>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</si>
  <si>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</si>
  <si>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</si>
  <si>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</si>
  <si>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</si>
  <si>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</si>
  <si>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</si>
  <si>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</si>
  <si>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</si>
  <si>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</si>
  <si>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</si>
  <si>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</si>
  <si>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</si>
  <si>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</si>
  <si>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</si>
  <si>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</si>
  <si>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</si>
  <si>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</si>
  <si>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</si>
  <si>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</si>
  <si>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</si>
  <si>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</si>
  <si>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</si>
  <si>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</si>
  <si>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</si>
  <si>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</si>
  <si>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</si>
  <si>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</si>
  <si>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</si>
  <si>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</si>
  <si>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</si>
  <si>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</si>
  <si>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</si>
  <si>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</si>
  <si>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</si>
  <si>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</si>
  <si>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</si>
  <si>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</si>
  <si>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</si>
  <si>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</si>
  <si>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</si>
  <si>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</si>
  <si>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</si>
  <si>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</si>
  <si>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</si>
  <si>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</si>
  <si>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</si>
  <si>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</si>
  <si>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</si>
  <si>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</si>
  <si>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</si>
  <si>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</si>
  <si>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</si>
  <si>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</si>
  <si>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</si>
  <si>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</si>
  <si>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</si>
  <si>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</si>
  <si>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</si>
  <si>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</si>
  <si>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</si>
  <si>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</si>
  <si>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</si>
  <si>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</si>
  <si>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</si>
  <si>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</si>
  <si>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</si>
  <si>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</si>
  <si>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</si>
  <si>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</si>
  <si>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</si>
  <si>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</si>
  <si>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</si>
  <si>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</si>
  <si>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</si>
  <si>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</si>
  <si>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</si>
  <si>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</si>
  <si>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</si>
  <si>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</si>
  <si>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</si>
  <si>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</si>
  <si>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</si>
  <si>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</si>
  <si>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</si>
  <si>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</si>
  <si>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</si>
  <si>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</si>
  <si>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</si>
  <si>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</si>
  <si>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</si>
  <si>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</si>
  <si>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</si>
  <si>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</si>
  <si>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</si>
  <si>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</si>
  <si>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</si>
  <si>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</si>
  <si>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</si>
  <si>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</si>
  <si>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</si>
  <si>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</si>
  <si>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</si>
  <si>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</si>
  <si>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</si>
  <si>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</si>
  <si>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</si>
  <si>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</si>
  <si>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</si>
  <si>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</si>
  <si>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</si>
  <si>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</si>
  <si>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</si>
  <si>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</si>
  <si>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</si>
  <si>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</si>
  <si>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</si>
  <si>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</si>
  <si>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</si>
  <si>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</si>
  <si>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</si>
  <si>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</si>
  <si>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</si>
  <si>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</si>
  <si>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</si>
  <si>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</si>
  <si>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</si>
  <si>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</si>
  <si>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</si>
  <si>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</si>
  <si>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</si>
  <si>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</si>
  <si>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</si>
  <si>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</si>
  <si>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</si>
  <si>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</si>
  <si>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</si>
  <si>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</si>
  <si>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</si>
  <si>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</si>
  <si>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</si>
  <si>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</si>
  <si>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</si>
  <si>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</si>
  <si>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</si>
  <si>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</si>
  <si>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</si>
  <si>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</si>
  <si>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</si>
  <si>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</si>
  <si>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</si>
  <si>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</si>
  <si>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</si>
  <si>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</si>
  <si>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</si>
  <si>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</si>
  <si>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</si>
  <si>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</si>
  <si>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</si>
  <si>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</si>
  <si>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</si>
  <si>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</si>
  <si>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</si>
  <si>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</si>
  <si>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</si>
  <si>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</si>
  <si>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</si>
  <si>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</si>
  <si>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</si>
  <si>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</si>
  <si>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</si>
  <si>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</si>
  <si>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</si>
  <si>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</si>
  <si>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</si>
  <si>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</si>
  <si>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</si>
  <si>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</si>
  <si>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</si>
  <si>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</si>
  <si>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</si>
  <si>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</si>
  <si>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</si>
  <si>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</si>
  <si>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</si>
  <si>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</si>
  <si>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</si>
  <si>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</si>
  <si>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</si>
  <si>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</si>
  <si>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</si>
  <si>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</si>
  <si>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</si>
  <si>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</si>
  <si>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</si>
  <si>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</si>
  <si>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</si>
  <si>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</si>
  <si>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</si>
  <si>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</si>
  <si>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</si>
  <si>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</si>
  <si>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</si>
  <si>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</si>
  <si>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</si>
  <si>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</si>
  <si>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</si>
  <si>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</si>
  <si>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</si>
  <si>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</si>
  <si>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</si>
  <si>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</si>
  <si>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</si>
  <si>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</si>
  <si>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</si>
  <si>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</si>
  <si>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</si>
  <si>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</si>
  <si>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</si>
  <si>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</si>
  <si>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</si>
  <si>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</si>
  <si>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</si>
  <si>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</si>
  <si>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</si>
  <si>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</si>
  <si>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</si>
  <si>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</si>
  <si>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</si>
  <si>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</si>
  <si>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</si>
  <si>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</si>
  <si>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</si>
  <si>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</si>
  <si>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</si>
  <si>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</si>
  <si>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</si>
  <si>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</si>
  <si>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</si>
  <si>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</si>
  <si>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</si>
  <si>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</si>
  <si>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</si>
  <si>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</si>
  <si>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</si>
  <si>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</si>
  <si>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</si>
  <si>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</si>
  <si>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</si>
  <si>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</si>
  <si>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</si>
  <si>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</si>
  <si>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</si>
  <si>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</si>
  <si>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</si>
  <si>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</si>
  <si>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</si>
  <si>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</si>
  <si>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</si>
  <si>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</si>
  <si>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</si>
  <si>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</si>
  <si>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</si>
  <si>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</si>
  <si>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</si>
  <si>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</si>
  <si>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</si>
  <si>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</si>
  <si>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</si>
  <si>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</si>
  <si>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</si>
  <si>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</si>
  <si>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</si>
  <si>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</si>
  <si>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</si>
  <si>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</si>
  <si>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</si>
  <si>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</si>
  <si>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</si>
  <si>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</si>
  <si>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</si>
  <si>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</si>
  <si>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</si>
  <si>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</si>
  <si>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</si>
  <si>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</si>
  <si>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</si>
  <si>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</si>
  <si>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</si>
  <si>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</si>
  <si>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</si>
  <si>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</si>
  <si>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</si>
  <si>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</si>
  <si>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</si>
  <si>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</si>
  <si>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</si>
  <si>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</si>
  <si>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</si>
  <si>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</si>
  <si>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</si>
  <si>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</si>
  <si>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</si>
  <si>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</si>
  <si>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</si>
  <si>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</si>
  <si>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</si>
  <si>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</si>
  <si>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</si>
  <si>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</si>
  <si>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</si>
  <si>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</si>
  <si>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</si>
  <si>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</si>
  <si>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</si>
  <si>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</si>
  <si>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</si>
  <si>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</si>
  <si>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</si>
  <si>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</si>
  <si>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</si>
  <si>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</si>
  <si>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</si>
  <si>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</si>
  <si>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</si>
  <si>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</si>
  <si>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</si>
  <si>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</si>
  <si>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</si>
  <si>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</si>
  <si>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</si>
  <si>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</si>
  <si>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</si>
  <si>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</si>
  <si>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</si>
  <si>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</si>
  <si>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</si>
  <si>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</si>
  <si>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</si>
  <si>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</si>
  <si>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</si>
  <si>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</si>
  <si>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</si>
  <si>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</si>
  <si>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</si>
  <si>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</si>
  <si>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</si>
  <si>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</si>
  <si>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</si>
  <si>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</si>
  <si>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</si>
  <si>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</si>
  <si>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</si>
  <si>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</si>
  <si>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</si>
  <si>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</si>
  <si>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</si>
  <si>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</si>
  <si>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</si>
  <si>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</si>
  <si>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</si>
  <si>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</si>
  <si>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</si>
  <si>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</si>
  <si>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</si>
  <si>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</si>
  <si>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</si>
  <si>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</si>
  <si>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</si>
  <si>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</si>
  <si>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</si>
  <si>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</si>
  <si>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</si>
  <si>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</si>
  <si>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</si>
  <si>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</si>
  <si>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</si>
  <si>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</si>
  <si>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</si>
  <si>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</si>
  <si>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</si>
  <si>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</si>
  <si>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</si>
  <si>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</si>
  <si>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</si>
  <si>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</si>
  <si>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</si>
  <si>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</si>
  <si>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</si>
  <si>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</si>
  <si>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</si>
  <si>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</si>
  <si>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</si>
  <si>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</si>
  <si>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</si>
  <si>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</si>
  <si>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</si>
  <si>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</si>
  <si>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</si>
  <si>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</si>
  <si>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</si>
  <si>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</si>
  <si>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</si>
  <si>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</si>
  <si>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</si>
  <si>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</si>
  <si>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</si>
  <si>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</si>
  <si>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</si>
  <si>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</si>
  <si>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</si>
  <si>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</si>
  <si>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</si>
  <si>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</si>
  <si>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</si>
  <si>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</si>
  <si>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</si>
  <si>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</si>
  <si>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</si>
  <si>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</si>
  <si>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</si>
  <si>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</si>
  <si>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</si>
  <si>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</si>
  <si>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</si>
  <si>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</si>
  <si>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</si>
  <si>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</si>
  <si>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</si>
  <si>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</si>
  <si>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</si>
  <si>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</si>
  <si>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</si>
  <si>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</si>
  <si>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</si>
  <si>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</si>
  <si>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</si>
  <si>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</si>
  <si>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</si>
  <si>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</si>
  <si>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</si>
  <si>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</si>
  <si>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</si>
  <si>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</si>
  <si>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</si>
  <si>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</si>
  <si>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</si>
  <si>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</si>
  <si>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</si>
  <si>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</si>
  <si>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</si>
  <si>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</si>
  <si>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</si>
  <si>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</si>
  <si>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</si>
  <si>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</si>
  <si>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</si>
  <si>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</si>
  <si>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</si>
  <si>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</si>
  <si>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</si>
  <si>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</si>
  <si>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</si>
  <si>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</si>
  <si>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</si>
  <si>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</si>
  <si>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</si>
  <si>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</si>
  <si>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</si>
  <si>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</si>
  <si>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</si>
  <si>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</si>
  <si>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</si>
  <si>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</si>
  <si>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</si>
  <si>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</si>
  <si>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</si>
  <si>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</si>
  <si>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</si>
  <si>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</si>
  <si>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</si>
  <si>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</si>
  <si>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</si>
  <si>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</si>
  <si>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</si>
  <si>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</si>
  <si>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</si>
  <si>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</si>
  <si>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</si>
  <si>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</si>
  <si>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</si>
  <si>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</si>
  <si>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</si>
  <si>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</si>
  <si>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</si>
  <si>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</si>
  <si>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</si>
  <si>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</si>
  <si>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</si>
  <si>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</si>
  <si>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</si>
  <si>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</si>
  <si>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</si>
  <si>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</si>
  <si>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</si>
  <si>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</si>
  <si>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</si>
  <si>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</si>
  <si>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</si>
  <si>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</si>
  <si>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</si>
  <si>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</si>
  <si>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</si>
  <si>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</si>
  <si>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</si>
  <si>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</si>
  <si>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</si>
  <si>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</si>
  <si>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</si>
  <si>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</si>
  <si>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</si>
  <si>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</si>
  <si>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</si>
  <si>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</si>
  <si>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</si>
  <si>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</si>
  <si>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</si>
  <si>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</si>
  <si>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</si>
  <si>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</si>
  <si>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</si>
  <si>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</si>
  <si>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</si>
  <si>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</si>
  <si>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</si>
  <si>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</si>
  <si>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</si>
  <si>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</si>
  <si>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</si>
  <si>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</si>
  <si>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</si>
  <si>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</si>
  <si>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</si>
  <si>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</si>
  <si>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</si>
  <si>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</si>
  <si>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</si>
  <si>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</si>
  <si>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</si>
  <si>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</si>
  <si>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</si>
  <si>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</si>
  <si>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</si>
  <si>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</si>
  <si>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</si>
  <si>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</si>
  <si>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</si>
  <si>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</si>
  <si>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</si>
  <si>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</si>
  <si>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</si>
  <si>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</si>
  <si>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</si>
  <si>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</si>
  <si>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</si>
  <si>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</si>
  <si>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</si>
  <si>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</si>
  <si>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</si>
  <si>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</si>
  <si>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</si>
  <si>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</si>
  <si>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</si>
  <si>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</si>
  <si>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</si>
  <si>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</si>
  <si>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</si>
  <si>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</si>
  <si>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</si>
  <si>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</si>
  <si>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</si>
  <si>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</si>
  <si>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</si>
  <si>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</si>
  <si>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</si>
  <si>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</si>
  <si>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</si>
  <si>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</si>
  <si>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</si>
  <si>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</si>
  <si>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</si>
  <si>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</si>
  <si>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</si>
  <si>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</si>
  <si>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</si>
  <si>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</si>
  <si>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</si>
  <si>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</si>
  <si>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</si>
  <si>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</si>
  <si>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</si>
  <si>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</si>
  <si>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</si>
  <si>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</si>
  <si>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</si>
  <si>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</si>
  <si>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</si>
  <si>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</si>
  <si>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</si>
  <si>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</si>
  <si>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</si>
  <si>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</si>
  <si>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</si>
  <si>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</si>
  <si>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</si>
  <si>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</si>
  <si>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</si>
  <si>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</si>
  <si>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</si>
  <si>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</si>
  <si>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</si>
  <si>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</si>
  <si>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</si>
  <si>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</si>
  <si>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</si>
  <si>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</si>
  <si>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</si>
  <si>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</si>
  <si>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</si>
  <si>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</si>
  <si>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</si>
  <si>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</si>
  <si>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</si>
  <si>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</si>
  <si>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</si>
  <si>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</si>
  <si>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</si>
  <si>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</si>
  <si>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</si>
  <si>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</si>
  <si>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</si>
  <si>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</si>
  <si>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</si>
  <si>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</si>
  <si>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</si>
  <si>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</si>
  <si>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</si>
  <si>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</si>
  <si>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</si>
  <si>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</si>
  <si>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</si>
  <si>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</si>
  <si>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</si>
  <si>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</si>
  <si>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</si>
  <si>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</si>
  <si>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</si>
  <si>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</si>
  <si>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</si>
  <si>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</si>
  <si>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</si>
  <si>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</si>
  <si>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</si>
  <si>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</si>
  <si>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</si>
  <si>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</si>
  <si>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</si>
  <si>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</si>
  <si>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</si>
  <si>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</si>
  <si>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</si>
  <si>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</si>
  <si>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</si>
  <si>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</si>
  <si>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</si>
  <si>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</si>
  <si>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</si>
  <si>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</si>
  <si>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</si>
  <si>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</si>
  <si>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</si>
  <si>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</si>
  <si>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</si>
  <si>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</si>
  <si>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</si>
  <si>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</si>
  <si>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</si>
  <si>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</si>
  <si>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</si>
  <si>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</si>
  <si>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</si>
  <si>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</si>
  <si>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</si>
  <si>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</si>
  <si>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</si>
  <si>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</si>
  <si>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</si>
  <si>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</si>
  <si>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</si>
  <si>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</si>
  <si>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</si>
  <si>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</si>
  <si>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</si>
  <si>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</si>
  <si>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</si>
  <si>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</si>
  <si>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</si>
  <si>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</si>
  <si>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</si>
  <si>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</si>
  <si>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</si>
  <si>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</si>
  <si>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</si>
  <si>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</si>
  <si>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</si>
  <si>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</si>
  <si>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</si>
  <si>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</si>
  <si>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</si>
  <si>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</si>
  <si>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</si>
  <si>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</si>
  <si>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</si>
  <si>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</si>
  <si>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</si>
  <si>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</si>
  <si>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</si>
  <si>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</si>
  <si>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</si>
  <si>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</si>
  <si>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</si>
  <si>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</si>
  <si>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</si>
  <si>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</si>
  <si>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</si>
  <si>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</si>
  <si>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</si>
  <si>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</si>
  <si>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</si>
  <si>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</si>
  <si>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</si>
  <si>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</si>
  <si>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</si>
  <si>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</si>
  <si>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</si>
  <si>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</si>
  <si>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</si>
  <si>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</si>
  <si>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</si>
  <si>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</si>
  <si>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</si>
  <si>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</si>
  <si>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</si>
  <si>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</si>
  <si>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</si>
  <si>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</si>
  <si>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</si>
  <si>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</si>
  <si>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</si>
  <si>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</si>
  <si>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</si>
  <si>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</si>
  <si>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</si>
  <si>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</si>
  <si>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</si>
  <si>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</si>
  <si>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</si>
  <si>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</si>
  <si>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</si>
  <si>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</si>
  <si>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</si>
  <si>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</si>
  <si>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</si>
  <si>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</si>
  <si>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</si>
  <si>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</si>
  <si>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</si>
  <si>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</si>
  <si>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</si>
  <si>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</si>
  <si>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</si>
  <si>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</si>
  <si>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</si>
  <si>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</si>
  <si>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</si>
  <si>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</si>
  <si>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</si>
  <si>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</si>
  <si>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</si>
  <si>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</si>
  <si>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</si>
  <si>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</si>
  <si>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</si>
  <si>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</si>
  <si>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</si>
  <si>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</si>
  <si>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</si>
  <si>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</si>
  <si>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</si>
  <si>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</si>
  <si>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</si>
  <si>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</si>
  <si>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</si>
  <si>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</si>
  <si>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</si>
  <si>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</si>
  <si>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</si>
  <si>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</si>
  <si>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</si>
  <si>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</si>
  <si>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</si>
  <si>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</si>
  <si>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</si>
  <si>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</si>
  <si>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</si>
  <si>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</si>
  <si>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</si>
  <si>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</si>
  <si>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</si>
  <si>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</si>
  <si>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</si>
  <si>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</si>
  <si>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</si>
  <si>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</si>
  <si>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</si>
  <si>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</si>
  <si>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</si>
  <si>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</si>
  <si>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</si>
  <si>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</si>
  <si>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</si>
  <si>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</si>
  <si>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</si>
  <si>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</si>
  <si>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</si>
  <si>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</si>
  <si>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</si>
  <si>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</si>
  <si>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</si>
  <si>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</si>
  <si>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</si>
  <si>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</si>
  <si>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</si>
  <si>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</si>
  <si>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</si>
  <si>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</si>
  <si>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</si>
  <si>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</si>
  <si>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</si>
  <si>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</si>
  <si>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</si>
  <si>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</si>
  <si>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</si>
  <si>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</si>
  <si>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</si>
  <si>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</si>
  <si>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</si>
  <si>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</si>
  <si>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</si>
  <si>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</si>
  <si>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</si>
  <si>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</si>
  <si>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</si>
  <si>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</si>
  <si>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</si>
  <si>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</si>
  <si>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</si>
  <si>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</si>
  <si>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</si>
  <si>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</si>
  <si>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</si>
  <si>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</si>
  <si>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</si>
  <si>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</si>
  <si>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</si>
  <si>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</si>
  <si>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</si>
  <si>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</si>
  <si>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</si>
  <si>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</si>
  <si>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</si>
  <si>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</si>
  <si>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</si>
  <si>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</si>
  <si>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</si>
  <si>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</si>
  <si>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</si>
  <si>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</si>
  <si>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</si>
  <si>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</si>
  <si>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</si>
  <si>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</si>
  <si>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</si>
  <si>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</si>
  <si>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</si>
  <si>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</si>
  <si>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</si>
  <si>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</si>
  <si>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</si>
  <si>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</si>
  <si>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</si>
  <si>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</si>
  <si>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</si>
  <si>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</si>
  <si>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</si>
  <si>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</si>
  <si>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</si>
  <si>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</si>
  <si>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</si>
  <si>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</si>
  <si>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</si>
  <si>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</si>
  <si>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</si>
  <si>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</si>
  <si>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</si>
  <si>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</si>
  <si>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</si>
  <si>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</si>
  <si>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</si>
  <si>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</si>
  <si>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</si>
  <si>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</si>
  <si>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</si>
  <si>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</si>
  <si>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</si>
  <si>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</si>
  <si>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</si>
  <si>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</si>
  <si>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</si>
  <si>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</si>
  <si>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</si>
  <si>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</si>
  <si>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</si>
  <si>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</si>
  <si>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</si>
  <si>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</si>
  <si>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</si>
  <si>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</si>
  <si>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</si>
  <si>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</si>
  <si>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</si>
  <si>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</si>
  <si>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</si>
  <si>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</si>
  <si>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</si>
  <si>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</si>
  <si>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</si>
  <si>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</si>
  <si>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</si>
  <si>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</si>
  <si>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</si>
  <si>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</si>
  <si>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</si>
  <si>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</si>
  <si>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</si>
  <si>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</si>
  <si>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</si>
  <si>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</si>
  <si>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</si>
  <si>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</si>
  <si>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</si>
  <si>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</si>
  <si>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</si>
  <si>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</si>
  <si>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</si>
  <si>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</si>
  <si>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</si>
  <si>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</si>
  <si>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</si>
  <si>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</si>
  <si>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</si>
  <si>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</si>
  <si>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</si>
  <si>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</si>
  <si>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</si>
  <si>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</si>
  <si>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</si>
  <si>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</si>
  <si>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</si>
  <si>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</si>
  <si>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</si>
  <si>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</si>
  <si>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</si>
  <si>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</si>
  <si>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</si>
  <si>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</si>
  <si>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</si>
  <si>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</si>
  <si>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</si>
  <si>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</si>
  <si>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</si>
  <si>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</si>
  <si>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</si>
  <si>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</si>
  <si>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</si>
  <si>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</si>
  <si>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</si>
  <si>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</si>
  <si>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</si>
  <si>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</si>
  <si>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</si>
  <si>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</si>
  <si>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</si>
  <si>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</si>
  <si>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</si>
  <si>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</si>
  <si>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</si>
  <si>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</si>
  <si>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</si>
  <si>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</si>
  <si>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</si>
  <si>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</si>
  <si>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</si>
  <si>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</si>
  <si>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</si>
  <si>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</si>
  <si>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</si>
  <si>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</si>
  <si>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</si>
  <si>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</si>
  <si>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</si>
  <si>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</si>
  <si>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</si>
  <si>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</si>
  <si>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</si>
  <si>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</si>
  <si>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</si>
  <si>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</si>
  <si>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</si>
  <si>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</si>
  <si>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</si>
  <si>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</si>
  <si>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</si>
  <si>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</si>
  <si>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</si>
  <si>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</si>
  <si>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</si>
  <si>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</si>
  <si>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</si>
  <si>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</si>
  <si>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</si>
  <si>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</si>
  <si>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</si>
  <si>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</si>
  <si>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</si>
  <si>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</si>
  <si>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</si>
  <si>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</si>
  <si>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</si>
  <si>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</si>
  <si>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</si>
  <si>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</si>
  <si>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</si>
  <si>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</si>
  <si>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</si>
  <si>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</si>
  <si>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</si>
  <si>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</si>
  <si>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</si>
  <si>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</si>
  <si>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</si>
  <si>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</si>
  <si>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</si>
  <si>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</si>
  <si>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</si>
  <si>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</si>
  <si>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</si>
  <si>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</si>
  <si>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</si>
  <si>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</si>
  <si>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</si>
  <si>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</si>
  <si>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</si>
  <si>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</si>
  <si>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</si>
  <si>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</si>
  <si>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</si>
  <si>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</si>
  <si>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</si>
  <si>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</si>
  <si>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</si>
  <si>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</si>
  <si>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</si>
  <si>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</si>
  <si>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</si>
  <si>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</si>
  <si>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</si>
  <si>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</si>
  <si>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</si>
  <si>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</si>
  <si>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</si>
  <si>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</si>
  <si>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</si>
  <si>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</si>
  <si>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</si>
  <si>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</si>
  <si>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</si>
  <si>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</si>
  <si>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</si>
  <si>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</si>
  <si>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</si>
  <si>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</si>
  <si>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</si>
  <si>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</si>
  <si>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</si>
  <si>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</si>
  <si>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</si>
  <si>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</si>
  <si>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</si>
  <si>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</si>
  <si>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</si>
  <si>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</si>
  <si>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</si>
  <si>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</si>
  <si>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</si>
  <si>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</si>
  <si>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</si>
  <si>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</si>
  <si>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</si>
  <si>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</si>
  <si>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</si>
  <si>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</si>
  <si>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</si>
  <si>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</si>
  <si>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</si>
  <si>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</si>
  <si>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</si>
  <si>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</si>
  <si>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</si>
  <si>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</si>
  <si>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</si>
  <si>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</si>
  <si>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</si>
  <si>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</si>
  <si>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</si>
  <si>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</si>
  <si>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</si>
  <si>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</si>
  <si>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</si>
  <si>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</si>
  <si>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</si>
  <si>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</si>
  <si>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</si>
  <si>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</si>
  <si>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</si>
  <si>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</si>
  <si>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</si>
  <si>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</si>
  <si>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</si>
  <si>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</si>
  <si>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</si>
  <si>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</si>
  <si>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</si>
  <si>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</si>
  <si>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</si>
  <si>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</si>
  <si>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</si>
  <si>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</si>
  <si>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</si>
  <si>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</si>
  <si>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</si>
  <si>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</si>
  <si>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</si>
  <si>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</si>
  <si>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</si>
  <si>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</si>
  <si>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</si>
  <si>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</si>
  <si>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</si>
  <si>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</si>
  <si>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</si>
  <si>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</si>
  <si>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</si>
  <si>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</si>
  <si>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</si>
  <si>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</si>
  <si>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</si>
  <si>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</si>
  <si>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</si>
  <si>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</si>
  <si>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</si>
  <si>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</si>
  <si>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</si>
  <si>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</si>
  <si>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</si>
  <si>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</si>
  <si>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</si>
  <si>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</si>
  <si>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</si>
  <si>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</si>
  <si>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</si>
  <si>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</si>
  <si>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</si>
  <si>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</si>
  <si>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</si>
  <si>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</si>
  <si>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</si>
  <si>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</si>
  <si>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</si>
  <si>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</si>
  <si>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</si>
  <si>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</si>
  <si>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</si>
  <si>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</si>
  <si>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</si>
  <si>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</si>
  <si>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</si>
  <si>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</si>
  <si>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</si>
  <si>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</si>
  <si>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</si>
  <si>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</si>
  <si>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</si>
  <si>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</si>
  <si>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</si>
  <si>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</si>
  <si>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</si>
  <si>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</si>
  <si>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</si>
  <si>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</si>
  <si>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</si>
  <si>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</si>
  <si>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</si>
  <si>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</si>
  <si>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</si>
  <si>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</si>
  <si>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</si>
  <si>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</si>
  <si>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</si>
  <si>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</si>
  <si>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</si>
  <si>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</si>
  <si>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</si>
  <si>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</si>
  <si>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</si>
  <si>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</si>
  <si>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</si>
  <si>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</si>
  <si>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</si>
  <si>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</si>
  <si>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</si>
  <si>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</si>
  <si>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</si>
  <si>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</si>
  <si>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</si>
  <si>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</si>
  <si>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</si>
  <si>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</si>
  <si>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</si>
  <si>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</si>
  <si>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</si>
  <si>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</si>
  <si>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</si>
  <si>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</si>
  <si>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</si>
  <si>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</si>
  <si>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</si>
  <si>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</si>
  <si>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</si>
  <si>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</si>
  <si>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</si>
  <si>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</si>
  <si>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</si>
  <si>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</si>
  <si>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</si>
  <si>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</si>
  <si>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</si>
  <si>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</si>
  <si>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</si>
  <si>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</si>
  <si>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</si>
  <si>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</si>
  <si>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</si>
  <si>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</si>
  <si>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</si>
  <si>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</si>
  <si>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</si>
  <si>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</si>
  <si>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</si>
  <si>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</si>
  <si>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</si>
  <si>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</si>
  <si>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</si>
  <si>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</si>
  <si>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</si>
  <si>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</si>
  <si>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</si>
  <si>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</si>
  <si>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</si>
  <si>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</si>
  <si>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</si>
  <si>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</si>
  <si>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</si>
  <si>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</si>
  <si>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</si>
  <si>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</si>
  <si>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</si>
  <si>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</si>
  <si>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</si>
  <si>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</si>
  <si>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</si>
  <si>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</si>
  <si>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</si>
  <si>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</si>
  <si>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</si>
  <si>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</si>
  <si>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</si>
  <si>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</si>
  <si>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</si>
  <si>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</si>
  <si>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</si>
  <si>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</si>
  <si>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</si>
  <si>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</si>
  <si>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</si>
  <si>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</si>
  <si>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</si>
  <si>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</si>
  <si>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</si>
  <si>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</si>
  <si>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</si>
  <si>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</si>
  <si>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</si>
  <si>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</si>
  <si>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</si>
  <si>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</si>
  <si>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</si>
  <si>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</si>
  <si>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</si>
  <si>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</si>
  <si>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</si>
  <si>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</si>
  <si>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</si>
  <si>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</si>
  <si>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</si>
  <si>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</si>
  <si>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</si>
  <si>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</si>
  <si>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</si>
  <si>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</si>
  <si>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</si>
  <si>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</si>
  <si>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</si>
  <si>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</si>
  <si>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</si>
  <si>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</si>
  <si>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</si>
  <si>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</si>
  <si>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</si>
  <si>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</si>
  <si>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</si>
  <si>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</si>
  <si>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</si>
  <si>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</si>
  <si>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</si>
  <si>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</si>
  <si>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</si>
  <si>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</si>
  <si>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</si>
  <si>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</si>
  <si>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</si>
  <si>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</si>
  <si>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</si>
  <si>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</si>
  <si>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</si>
  <si>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</si>
  <si>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</si>
  <si>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</si>
  <si>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</si>
  <si>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</si>
  <si>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</si>
  <si>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</si>
  <si>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</si>
  <si>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</si>
  <si>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</si>
  <si>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</si>
  <si>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</si>
  <si>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</si>
  <si>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</si>
  <si>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</si>
  <si>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</si>
  <si>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</si>
  <si>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</si>
  <si>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</si>
  <si>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</si>
  <si>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</si>
  <si>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</si>
  <si>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</si>
  <si>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</si>
  <si>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</si>
  <si>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</si>
  <si>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</si>
  <si>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</si>
  <si>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</si>
  <si>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</si>
  <si>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</si>
  <si>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</si>
  <si>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</si>
  <si>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</si>
  <si>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</si>
  <si>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</si>
  <si>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</si>
  <si>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</si>
  <si>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</si>
  <si>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</si>
  <si>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</si>
  <si>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</si>
  <si>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</si>
  <si>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</si>
  <si>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</si>
  <si>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</si>
  <si>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</si>
  <si>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</si>
  <si>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</si>
  <si>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</si>
  <si>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</si>
  <si>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</si>
  <si>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</si>
  <si>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</si>
  <si>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</si>
  <si>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</si>
  <si>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</si>
  <si>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</si>
  <si>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</si>
  <si>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</si>
  <si>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</si>
  <si>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</si>
  <si>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</si>
  <si>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</si>
  <si>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</si>
  <si>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</si>
  <si>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</si>
  <si>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</si>
  <si>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</si>
  <si>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</si>
  <si>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</si>
  <si>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</si>
  <si>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</si>
  <si>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</si>
  <si>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</si>
  <si>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</si>
  <si>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</si>
  <si>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</si>
  <si>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</si>
  <si>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</si>
  <si>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</si>
  <si>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</si>
  <si>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</si>
  <si>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</si>
  <si>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</si>
  <si>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</si>
  <si>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</si>
  <si>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</si>
  <si>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</si>
  <si>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</si>
  <si>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</si>
  <si>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</si>
  <si>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</si>
  <si>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</si>
  <si>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</si>
  <si>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</si>
  <si>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</si>
  <si>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</si>
  <si>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</si>
  <si>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</si>
  <si>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</si>
  <si>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</si>
  <si>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</si>
  <si>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</si>
  <si>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</si>
  <si>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</si>
  <si>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</si>
  <si>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</si>
  <si>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</si>
  <si>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</si>
  <si>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</si>
  <si>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</si>
  <si>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</si>
  <si>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</si>
  <si>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</si>
  <si>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</si>
  <si>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</si>
  <si>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</si>
  <si>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</si>
  <si>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</si>
  <si>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</si>
  <si>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</si>
  <si>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</si>
  <si>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</si>
  <si>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</si>
  <si>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</si>
  <si>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</si>
  <si>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</si>
  <si>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</si>
  <si>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</si>
  <si>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</si>
  <si>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</si>
  <si>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</si>
  <si>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</si>
  <si>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</si>
  <si>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</si>
  <si>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</si>
  <si>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</si>
  <si>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</si>
  <si>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</si>
  <si>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</si>
  <si>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</si>
  <si>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</si>
  <si>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</si>
  <si>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</si>
  <si>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</si>
  <si>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</si>
  <si>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</si>
  <si>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</si>
  <si>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</si>
  <si>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</si>
  <si>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</si>
  <si>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</si>
  <si>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</si>
  <si>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</si>
  <si>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</si>
  <si>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</si>
  <si>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</si>
  <si>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</si>
  <si>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</si>
  <si>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</si>
  <si>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</si>
  <si>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</si>
  <si>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</si>
  <si>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</si>
  <si>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</si>
  <si>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</si>
  <si>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</si>
  <si>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</si>
  <si>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</si>
  <si>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</si>
  <si>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</si>
  <si>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</si>
  <si>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</si>
  <si>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</si>
  <si>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</si>
  <si>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</si>
  <si>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</si>
  <si>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</si>
  <si>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</si>
  <si>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</si>
  <si>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</si>
  <si>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</si>
  <si>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</si>
  <si>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</si>
  <si>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</si>
  <si>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</si>
  <si>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</si>
  <si>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</si>
  <si>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</si>
  <si>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</si>
  <si>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</si>
  <si>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</si>
  <si>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</si>
  <si>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</si>
  <si>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</si>
  <si>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</si>
  <si>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</si>
  <si>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</si>
  <si>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</si>
  <si>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</si>
  <si>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</si>
  <si>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</si>
  <si>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</si>
  <si>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</si>
  <si>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</si>
  <si>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</si>
  <si>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</si>
  <si>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</si>
  <si>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</si>
  <si>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</si>
  <si>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</si>
  <si>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</si>
  <si>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</si>
  <si>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</si>
  <si>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</si>
  <si>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</si>
  <si>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</si>
  <si>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</si>
  <si>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</si>
  <si>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</si>
  <si>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</si>
  <si>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</si>
  <si>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</si>
  <si>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</si>
  <si>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</si>
  <si>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</si>
  <si>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</si>
  <si>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</si>
  <si>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</si>
  <si>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</si>
  <si>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</si>
  <si>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</si>
  <si>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</si>
  <si>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</si>
  <si>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</si>
  <si>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</si>
  <si>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</si>
  <si>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</si>
  <si>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</si>
  <si>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</si>
  <si>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</si>
  <si>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</si>
  <si>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</si>
  <si>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</si>
  <si>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</si>
  <si>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</si>
  <si>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</si>
  <si>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</si>
  <si>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</si>
  <si>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</si>
  <si>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</si>
  <si>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</si>
  <si>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</si>
  <si>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</si>
  <si>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</si>
  <si>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</si>
  <si>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</si>
  <si>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</si>
  <si>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</si>
  <si>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</si>
  <si>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</si>
  <si>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</si>
  <si>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</si>
  <si>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</si>
  <si>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</si>
  <si>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</si>
  <si>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</si>
  <si>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</si>
  <si>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</si>
  <si>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</si>
  <si>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</si>
  <si>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</si>
  <si>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</si>
  <si>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</si>
  <si>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</si>
  <si>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</si>
  <si>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</si>
  <si>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</si>
  <si>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</si>
  <si>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</si>
  <si>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</si>
  <si>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</si>
  <si>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</si>
  <si>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</si>
  <si>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</si>
  <si>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</si>
  <si>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</si>
  <si>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</si>
  <si>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</si>
  <si>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</si>
  <si>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</si>
  <si>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</si>
  <si>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</si>
  <si>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</si>
  <si>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</si>
  <si>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</si>
  <si>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</si>
  <si>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</si>
  <si>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</si>
  <si>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</si>
  <si>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</si>
  <si>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</si>
  <si>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</si>
  <si>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</si>
  <si>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</si>
  <si>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</si>
  <si>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</si>
  <si>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</si>
  <si>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</si>
  <si>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</si>
  <si>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</si>
  <si>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</si>
  <si>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</si>
  <si>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</si>
  <si>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</si>
  <si>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</si>
  <si>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</si>
  <si>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</si>
  <si>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</si>
  <si>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</si>
  <si>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</si>
  <si>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</si>
  <si>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</si>
  <si>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</si>
  <si>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</si>
  <si>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</si>
  <si>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</si>
  <si>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</si>
  <si>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</si>
  <si>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</si>
  <si>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</si>
  <si>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</si>
  <si>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【1001差替】実績報告書（処遇改善加算）作成用　基本情報入力シート</t>
    <rPh sb="5" eb="7">
      <t>サシカ</t>
    </rPh>
    <rPh sb="8" eb="10">
      <t>ジッセキ</t>
    </rPh>
    <rPh sb="10" eb="13">
      <t>ホウコクショ</t>
    </rPh>
    <rPh sb="21" eb="24">
      <t>サクセイヨウ</t>
    </rPh>
    <rPh sb="25" eb="27">
      <t>キホン</t>
    </rPh>
    <rPh sb="27" eb="29">
      <t>ジョウホウ</t>
    </rPh>
    <rPh sb="29" eb="31">
      <t>ニュウリョク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</si>
</sst>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Y15" sqref="Y15"/>
    </sheetView>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2179</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2141</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2166</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2164</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2165</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2157</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2158</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2159</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2160</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2161</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2162</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2163</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2142</v>
      </c>
      <c r="D39" s="579"/>
      <c r="E39" s="579"/>
      <c r="F39" s="579"/>
      <c r="G39" s="579"/>
      <c r="H39" s="579"/>
      <c r="I39" s="579"/>
      <c r="J39" s="579"/>
      <c r="K39" s="579"/>
      <c r="L39" s="580"/>
      <c r="M39" s="572" t="s">
        <v>2143</v>
      </c>
      <c r="N39" s="573"/>
      <c r="O39" s="573"/>
      <c r="P39" s="573"/>
      <c r="Q39" s="574"/>
      <c r="R39" s="560" t="s">
        <v>31</v>
      </c>
      <c r="S39" s="560"/>
      <c r="T39" s="560"/>
      <c r="U39" s="560"/>
      <c r="V39" s="560"/>
      <c r="W39" s="414" t="s">
        <v>841</v>
      </c>
      <c r="X39" s="414" t="s">
        <v>2144</v>
      </c>
      <c r="Y39" s="35" t="s">
        <v>2040</v>
      </c>
      <c r="Z39" s="407" t="str">
        <f>IFERROR(VLOOKUP(Y39, 【参考】数式用!$A$2:$B$50, 2, FALSE), "")</f>
        <v>11</v>
      </c>
      <c r="AA39" s="408"/>
    </row>
    <row r="40" spans="1:27" ht="33.950000000000003" customHeight="1">
      <c r="A40" s="237"/>
      <c r="B40" s="409">
        <f>B39+1</f>
        <v>2</v>
      </c>
      <c r="C40" s="554" t="s">
        <v>2145</v>
      </c>
      <c r="D40" s="555"/>
      <c r="E40" s="555"/>
      <c r="F40" s="555"/>
      <c r="G40" s="555"/>
      <c r="H40" s="555"/>
      <c r="I40" s="555"/>
      <c r="J40" s="555"/>
      <c r="K40" s="555"/>
      <c r="L40" s="556"/>
      <c r="M40" s="565" t="s">
        <v>2143</v>
      </c>
      <c r="N40" s="566"/>
      <c r="O40" s="566"/>
      <c r="P40" s="566"/>
      <c r="Q40" s="567"/>
      <c r="R40" s="560" t="s">
        <v>31</v>
      </c>
      <c r="S40" s="560"/>
      <c r="T40" s="560"/>
      <c r="U40" s="560"/>
      <c r="V40" s="560"/>
      <c r="W40" s="414" t="s">
        <v>843</v>
      </c>
      <c r="X40" s="4" t="s">
        <v>2146</v>
      </c>
      <c r="Y40" s="5" t="s">
        <v>2045</v>
      </c>
      <c r="Z40" s="407" t="str">
        <f>IFERROR(VLOOKUP(Y40, 【参考】数式用!$A$2:$B$50, 2, FALSE), "")</f>
        <v>22</v>
      </c>
      <c r="AA40" s="408"/>
    </row>
    <row r="41" spans="1:27" ht="33.950000000000003" customHeight="1">
      <c r="A41" s="237"/>
      <c r="B41" s="409">
        <f t="shared" ref="B41:B104" si="0">B40+1</f>
        <v>3</v>
      </c>
      <c r="C41" s="554" t="s">
        <v>2147</v>
      </c>
      <c r="D41" s="555"/>
      <c r="E41" s="555"/>
      <c r="F41" s="555"/>
      <c r="G41" s="555"/>
      <c r="H41" s="555"/>
      <c r="I41" s="555"/>
      <c r="J41" s="555"/>
      <c r="K41" s="555"/>
      <c r="L41" s="556"/>
      <c r="M41" s="565" t="s">
        <v>2143</v>
      </c>
      <c r="N41" s="566"/>
      <c r="O41" s="566"/>
      <c r="P41" s="566"/>
      <c r="Q41" s="567"/>
      <c r="R41" s="560" t="s">
        <v>31</v>
      </c>
      <c r="S41" s="560"/>
      <c r="T41" s="560"/>
      <c r="U41" s="560"/>
      <c r="V41" s="560"/>
      <c r="W41" s="414" t="s">
        <v>847</v>
      </c>
      <c r="X41" s="4" t="s">
        <v>2148</v>
      </c>
      <c r="Y41" s="5" t="s">
        <v>2054</v>
      </c>
      <c r="Z41" s="407" t="str">
        <f>IFERROR(VLOOKUP(Y41, 【参考】数式用!$A$2:$B$50, 2, FALSE), "")</f>
        <v>46</v>
      </c>
      <c r="AA41" s="408"/>
    </row>
    <row r="42" spans="1:27" ht="33.950000000000003" customHeight="1">
      <c r="A42" s="237"/>
      <c r="B42" s="409">
        <f t="shared" si="0"/>
        <v>4</v>
      </c>
      <c r="C42" s="554" t="s">
        <v>2149</v>
      </c>
      <c r="D42" s="555"/>
      <c r="E42" s="555"/>
      <c r="F42" s="555"/>
      <c r="G42" s="555"/>
      <c r="H42" s="555"/>
      <c r="I42" s="555"/>
      <c r="J42" s="555"/>
      <c r="K42" s="555"/>
      <c r="L42" s="556"/>
      <c r="M42" s="565" t="s">
        <v>2143</v>
      </c>
      <c r="N42" s="566"/>
      <c r="O42" s="566"/>
      <c r="P42" s="566"/>
      <c r="Q42" s="567"/>
      <c r="R42" s="560" t="s">
        <v>31</v>
      </c>
      <c r="S42" s="560"/>
      <c r="T42" s="560"/>
      <c r="U42" s="560"/>
      <c r="V42" s="560"/>
      <c r="W42" s="414" t="s">
        <v>838</v>
      </c>
      <c r="X42" s="4" t="s">
        <v>2150</v>
      </c>
      <c r="Y42" s="5" t="s">
        <v>2046</v>
      </c>
      <c r="Z42" s="407" t="str">
        <f>IFERROR(VLOOKUP(Y42, 【参考】数式用!$A$2:$B$50, 2, FALSE), "")</f>
        <v>32</v>
      </c>
      <c r="AA42" s="408"/>
    </row>
    <row r="43" spans="1:27" ht="33.950000000000003" customHeight="1">
      <c r="A43" s="237"/>
      <c r="B43" s="409">
        <f t="shared" si="0"/>
        <v>5</v>
      </c>
      <c r="C43" s="554" t="s">
        <v>2151</v>
      </c>
      <c r="D43" s="555"/>
      <c r="E43" s="555"/>
      <c r="F43" s="555"/>
      <c r="G43" s="555"/>
      <c r="H43" s="555"/>
      <c r="I43" s="555"/>
      <c r="J43" s="555"/>
      <c r="K43" s="555"/>
      <c r="L43" s="556"/>
      <c r="M43" s="565" t="s">
        <v>2143</v>
      </c>
      <c r="N43" s="566"/>
      <c r="O43" s="566"/>
      <c r="P43" s="566"/>
      <c r="Q43" s="567"/>
      <c r="R43" s="560" t="s">
        <v>31</v>
      </c>
      <c r="S43" s="560"/>
      <c r="T43" s="560"/>
      <c r="U43" s="560"/>
      <c r="V43" s="560"/>
      <c r="W43" s="414" t="s">
        <v>838</v>
      </c>
      <c r="X43" s="4" t="s">
        <v>2152</v>
      </c>
      <c r="Y43" s="5" t="s">
        <v>2153</v>
      </c>
      <c r="Z43" s="407" t="str">
        <f>IFERROR(VLOOKUP(Y43, 【参考】数式用!$A$2:$B$50, 2, FALSE), "")</f>
        <v>22</v>
      </c>
      <c r="AA43" s="408"/>
    </row>
    <row r="44" spans="1:27" ht="33.950000000000003" customHeight="1">
      <c r="A44" s="237"/>
      <c r="B44" s="409">
        <f t="shared" si="0"/>
        <v>6</v>
      </c>
      <c r="C44" s="554" t="s">
        <v>2154</v>
      </c>
      <c r="D44" s="555"/>
      <c r="E44" s="555"/>
      <c r="F44" s="555"/>
      <c r="G44" s="555"/>
      <c r="H44" s="555"/>
      <c r="I44" s="555"/>
      <c r="J44" s="555"/>
      <c r="K44" s="555"/>
      <c r="L44" s="556"/>
      <c r="M44" s="565" t="s">
        <v>2143</v>
      </c>
      <c r="N44" s="566"/>
      <c r="O44" s="566"/>
      <c r="P44" s="566"/>
      <c r="Q44" s="567"/>
      <c r="R44" s="560" t="s">
        <v>31</v>
      </c>
      <c r="S44" s="560"/>
      <c r="T44" s="560"/>
      <c r="U44" s="560"/>
      <c r="V44" s="560"/>
      <c r="W44" s="414" t="s">
        <v>845</v>
      </c>
      <c r="X44" s="4" t="s">
        <v>2155</v>
      </c>
      <c r="Y44" s="5" t="s">
        <v>2156</v>
      </c>
      <c r="Z44" s="407" t="str">
        <f>IFERROR(VLOOKUP(Y44, 【参考】数式用!$A$2:$B$50, 2, FALSE), "")</f>
        <v>44</v>
      </c>
      <c r="AA44" s="408"/>
    </row>
    <row r="45" spans="1:27" ht="33.950000000000003" customHeight="1">
      <c r="A45" s="237"/>
      <c r="B45" s="409">
        <f t="shared" si="0"/>
        <v>7</v>
      </c>
      <c r="C45" s="554" t="s">
        <v>2175</v>
      </c>
      <c r="D45" s="555"/>
      <c r="E45" s="555"/>
      <c r="F45" s="555"/>
      <c r="G45" s="555"/>
      <c r="H45" s="555"/>
      <c r="I45" s="555"/>
      <c r="J45" s="555"/>
      <c r="K45" s="555"/>
      <c r="L45" s="556"/>
      <c r="M45" s="565" t="s">
        <v>2176</v>
      </c>
      <c r="N45" s="566"/>
      <c r="O45" s="566"/>
      <c r="P45" s="566"/>
      <c r="Q45" s="567"/>
      <c r="R45" s="560" t="s">
        <v>31</v>
      </c>
      <c r="S45" s="560"/>
      <c r="T45" s="560"/>
      <c r="U45" s="560"/>
      <c r="V45" s="560"/>
      <c r="W45" s="414" t="s">
        <v>32</v>
      </c>
      <c r="X45" s="4" t="s">
        <v>2177</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wco7OKiIJjKXv7N516vuIfl/d8CnYoO0UktkOYaDpfb3qL86BZb8YV6Ev/Ovc1yHZZUxiUi6Em2eUKXGfnOT6w==" saltValue="nOJcQp8iv2gZFGG7WvJumA=="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AU23" sqref="AU23"/>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2113</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2114</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2140</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2115</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2116</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2117</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2118</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2119</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2120</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2121</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2122</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2123</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2124</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2125</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2126</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2127</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2128</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2129</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2130</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2131</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2174</v>
      </c>
      <c r="F149" s="875"/>
      <c r="G149" s="352" t="s">
        <v>94</v>
      </c>
      <c r="H149" s="874" t="s">
        <v>2174</v>
      </c>
      <c r="I149" s="875"/>
      <c r="J149" s="352" t="s">
        <v>95</v>
      </c>
      <c r="K149" s="874" t="s">
        <v>2174</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2132</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2133</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2134</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2138</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2135</v>
      </c>
      <c r="E6" s="929"/>
      <c r="F6" s="929"/>
      <c r="G6" s="929"/>
      <c r="H6" s="929"/>
      <c r="I6" s="929"/>
      <c r="J6" s="929"/>
      <c r="K6" s="929"/>
      <c r="L6" s="929"/>
      <c r="M6" s="929"/>
      <c r="N6" s="115">
        <f>SUM(S14:S113, AA14:AA113)</f>
        <v>12110450</v>
      </c>
      <c r="O6" s="116" t="s">
        <v>44</v>
      </c>
      <c r="P6" s="117"/>
      <c r="Q6" s="117"/>
      <c r="R6" s="117"/>
      <c r="S6" s="117"/>
      <c r="T6" s="120"/>
      <c r="U6" s="120"/>
      <c r="V6" s="120"/>
      <c r="W6" s="992"/>
      <c r="X6" s="1032" t="s">
        <v>2137</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2139</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2137</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2136</v>
      </c>
      <c r="V12" s="944" t="s">
        <v>129</v>
      </c>
      <c r="W12" s="942" t="s">
        <v>130</v>
      </c>
      <c r="X12" s="943"/>
      <c r="Y12" s="974" t="s">
        <v>1905</v>
      </c>
      <c r="Z12" s="948" t="s">
        <v>128</v>
      </c>
      <c r="AA12" s="948" t="s">
        <v>1909</v>
      </c>
      <c r="AB12" s="948" t="s">
        <v>1906</v>
      </c>
      <c r="AC12" s="957" t="s">
        <v>2136</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2167</v>
      </c>
      <c r="P14" s="522" t="s">
        <v>2167</v>
      </c>
      <c r="Q14" s="972">
        <v>1809631</v>
      </c>
      <c r="R14" s="973"/>
      <c r="S14" s="135">
        <f>IFERROR(ROUNDDOWN(Q14*VLOOKUP(N14,【参考】数式用!$AR$2:$AW$50,MATCH(P14,【参考】数式用!$AT$4:$AW$4)+2,FALSE)*0.5, 0), "")</f>
        <v>592361</v>
      </c>
      <c r="T14" s="525" t="s">
        <v>2171</v>
      </c>
      <c r="U14" s="136" t="str">
        <f>IFERROR(IF(AG14&lt;&gt;"",Q14*VLOOKUP(N14,【参考】数式用!$AG$2:$AL$50,MATCH(P14,【参考】数式用!$AI$4:$AL$4,0)+2,0), ""), "")</f>
        <v/>
      </c>
      <c r="V14" s="40"/>
      <c r="W14" s="966">
        <v>1</v>
      </c>
      <c r="X14" s="967"/>
      <c r="Y14" s="528" t="s">
        <v>2172</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2168</v>
      </c>
      <c r="P15" s="523" t="s">
        <v>2168</v>
      </c>
      <c r="Q15" s="964">
        <v>1724534</v>
      </c>
      <c r="R15" s="965"/>
      <c r="S15" s="140">
        <f>IFERROR(ROUNDDOWN(Q15*VLOOKUP(N15,【参考】数式用!$AR$2:$AW$50,MATCH(P15,【参考】数式用!$AT$4:$AW$4)+2,FALSE)*0.5, 0), "")</f>
        <v>862267</v>
      </c>
      <c r="T15" s="526" t="s">
        <v>2171</v>
      </c>
      <c r="U15" s="142" t="str">
        <f>IFERROR(IF(AG15&lt;&gt;"",Q15*VLOOKUP(N15,【参考】数式用!$AG$2:$AL$50,MATCH(P15,【参考】数式用!$AI$4:$AL$4,0)+2,0), ""), "")</f>
        <v/>
      </c>
      <c r="V15" s="41"/>
      <c r="W15" s="951"/>
      <c r="X15" s="952"/>
      <c r="Y15" s="523" t="s">
        <v>2173</v>
      </c>
      <c r="Z15" s="521">
        <v>1791720</v>
      </c>
      <c r="AA15" s="141">
        <f>IFERROR(IF(Y15="ー", "", ROUNDDOWN(Z15*VLOOKUP(N15,【参考】数式用!$AR$2:$AW$50,MATCH(Y15,【参考】数式用!$AT$4:$AW$4)+2,FALSE)*0.5, 0)), "")</f>
        <v>615903</v>
      </c>
      <c r="AB15" s="50" t="s">
        <v>2171</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2169</v>
      </c>
      <c r="P16" s="523" t="s">
        <v>2168</v>
      </c>
      <c r="Q16" s="964">
        <v>1281465</v>
      </c>
      <c r="R16" s="965"/>
      <c r="S16" s="140">
        <f>IFERROR(ROUNDDOWN(Q16*VLOOKUP(N16,【参考】数式用!$AR$2:$AW$50,MATCH(P16,【参考】数式用!$AT$4:$AW$4)+2,FALSE)*0.5, 0), "")</f>
        <v>640732</v>
      </c>
      <c r="T16" s="526" t="s">
        <v>2171</v>
      </c>
      <c r="U16" s="142">
        <f>IFERROR(IF(AG16&lt;&gt;"",Q16*VLOOKUP(N16,【参考】数式用!$AG$2:$AL$50,MATCH(P16,【参考】数式用!$AI$4:$AL$4,0)+2,0), ""), "")</f>
        <v>267826.185</v>
      </c>
      <c r="V16" s="41" t="s">
        <v>2171</v>
      </c>
      <c r="W16" s="951"/>
      <c r="X16" s="952"/>
      <c r="Y16" s="523" t="s">
        <v>2167</v>
      </c>
      <c r="Z16" s="521">
        <v>640731</v>
      </c>
      <c r="AA16" s="141">
        <f>IFERROR(IF(Y16="ー", "", ROUNDDOWN(Z16*VLOOKUP(N16,【参考】数式用!$AR$2:$AW$50,MATCH(Y16,【参考】数式用!$AT$4:$AW$4)+2,FALSE)*0.5, 0)), "")</f>
        <v>213577</v>
      </c>
      <c r="AB16" s="50" t="s">
        <v>2171</v>
      </c>
      <c r="AC16" s="925">
        <f>IFERROR(IF(AG16&lt;&gt;"",Z16*VLOOKUP(N16,【参考】数式用!$AG$2:$AL$50,MATCH(Y16,【参考】数式用!$AI$4:$AL$4,0)+2,0), ""), "")</f>
        <v>89061.609000000011</v>
      </c>
      <c r="AD16" s="925"/>
      <c r="AE16" s="420" t="s">
        <v>2171</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2170</v>
      </c>
      <c r="P17" s="523" t="s">
        <v>2167</v>
      </c>
      <c r="Q17" s="964">
        <v>11394784</v>
      </c>
      <c r="R17" s="965"/>
      <c r="S17" s="140">
        <f>IFERROR(ROUNDDOWN(Q17*VLOOKUP(N17,【参考】数式用!$AR$2:$AW$50,MATCH(P17,【参考】数式用!$AT$4:$AW$4)+2,FALSE)*0.5, 0), "")</f>
        <v>4120755</v>
      </c>
      <c r="T17" s="527" t="s">
        <v>2171</v>
      </c>
      <c r="U17" s="142">
        <f>IFERROR(IF(AG17&lt;&gt;"",Q17*VLOOKUP(N17,【参考】数式用!$AG$2:$AL$50,MATCH(P17,【参考】数式用!$AI$4:$AL$4,0)+2,0), ""), "")</f>
        <v>2005481.9839999999</v>
      </c>
      <c r="V17" s="41" t="s">
        <v>2171</v>
      </c>
      <c r="W17" s="951">
        <v>1</v>
      </c>
      <c r="X17" s="952"/>
      <c r="Y17" s="523" t="s">
        <v>2172</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2168</v>
      </c>
      <c r="P18" s="524" t="s">
        <v>2168</v>
      </c>
      <c r="Q18" s="964">
        <v>9526680</v>
      </c>
      <c r="R18" s="965"/>
      <c r="S18" s="140">
        <f>IFERROR(ROUNDDOWN(Q18*VLOOKUP(N18,【参考】数式用!$AR$2:$AW$50,MATCH(P18,【参考】数式用!$AT$4:$AW$4)+2,FALSE)*0.5, 0), "")</f>
        <v>4763340</v>
      </c>
      <c r="T18" s="526" t="s">
        <v>2171</v>
      </c>
      <c r="U18" s="142" t="str">
        <f>IFERROR(IF(AG18&lt;&gt;"",Q18*VLOOKUP(N18,【参考】数式用!$AG$2:$AL$50,MATCH(P18,【参考】数式用!$AI$4:$AL$4,0)+2,0), ""), "")</f>
        <v/>
      </c>
      <c r="V18" s="41"/>
      <c r="W18" s="951"/>
      <c r="X18" s="952"/>
      <c r="Y18" s="523" t="s">
        <v>2172</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2169</v>
      </c>
      <c r="P19" s="524" t="s">
        <v>2168</v>
      </c>
      <c r="Q19" s="964">
        <v>402446</v>
      </c>
      <c r="R19" s="965"/>
      <c r="S19" s="140">
        <f>IFERROR(ROUNDDOWN(Q19*VLOOKUP(N19,【参考】数式用!$AR$2:$AW$50,MATCH(P19,【参考】数式用!$AT$4:$AW$4)+2,FALSE)*0.5, 0), "")</f>
        <v>201223</v>
      </c>
      <c r="T19" s="526" t="s">
        <v>2171</v>
      </c>
      <c r="U19" s="142">
        <f>IFERROR(IF(AG19&lt;&gt;"",Q19*VLOOKUP(N19,【参考】数式用!$AG$2:$AL$50,MATCH(P19,【参考】数式用!$AI$4:$AL$4,0)+2,0), ""), "")</f>
        <v>75659.847999999998</v>
      </c>
      <c r="V19" s="41" t="s">
        <v>2171</v>
      </c>
      <c r="W19" s="951"/>
      <c r="X19" s="952"/>
      <c r="Y19" s="523" t="s">
        <v>2172</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2173</v>
      </c>
      <c r="Q20" s="953">
        <v>293610</v>
      </c>
      <c r="R20" s="954"/>
      <c r="S20" s="140">
        <f>IFERROR(ROUNDDOWN(Q20*VLOOKUP(N20,【参考】数式用!$AR$2:$AW$50,MATCH(P20,【参考】数式用!$AT$4:$AW$4)+2,FALSE)*0.5, 0), "")</f>
        <v>100292</v>
      </c>
      <c r="T20" s="48" t="s">
        <v>2171</v>
      </c>
      <c r="U20" s="142" t="str">
        <f>IFERROR(IF(AG20&lt;&gt;"",Q20*VLOOKUP(N20,【参考】数式用!$AG$2:$AL$50,MATCH(P20,【参考】数式用!$AI$4:$AL$4,0)+2,0), ""), "")</f>
        <v/>
      </c>
      <c r="V20" s="41"/>
      <c r="W20" s="951">
        <v>1</v>
      </c>
      <c r="X20" s="952"/>
      <c r="Y20" s="42" t="s">
        <v>2172</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2178</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2178</v>
      </c>
      <c r="AI17" s="539">
        <f t="shared" si="0"/>
        <v>0</v>
      </c>
      <c r="AJ17" s="540">
        <f t="shared" si="7"/>
        <v>0</v>
      </c>
      <c r="AK17" s="540">
        <f t="shared" si="1"/>
        <v>0</v>
      </c>
      <c r="AL17" s="541">
        <f t="shared" si="2"/>
        <v>0</v>
      </c>
      <c r="AM17" s="537"/>
      <c r="AN17" s="537"/>
      <c r="AO17" s="537"/>
      <c r="AR17" s="529" t="s">
        <v>2051</v>
      </c>
      <c r="AS17" s="538" t="s">
        <v>2178</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光裕(yamazaki-kousuke.fq1)</dc:creator>
  <cp:lastModifiedBy>白勢　香菜子</cp:lastModifiedBy>
  <dcterms:created xsi:type="dcterms:W3CDTF">2025-09-18T06:54:41Z</dcterms:created>
  <dcterms:modified xsi:type="dcterms:W3CDTF">2025-10-03T00:55:09Z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